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Ho So Ca Nhan" sheetId="1" state="visible" r:id="rId1"/>
    <sheet xmlns:r="http://schemas.openxmlformats.org/officeDocument/2006/relationships" name="2.Kim Tu Thap 4 Tang" sheetId="2" state="visible" r:id="rId2"/>
    <sheet xmlns:r="http://schemas.openxmlformats.org/officeDocument/2006/relationships" name="3.Lich 60 Thang" sheetId="3" state="visible" r:id="rId3"/>
    <sheet xmlns:r="http://schemas.openxmlformats.org/officeDocument/2006/relationships" name="4.FIRE Calculator" sheetId="4" state="visible" r:id="rId4"/>
    <sheet xmlns:r="http://schemas.openxmlformats.org/officeDocument/2006/relationships" name="5.Dashboa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38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E8B14A"/>
      <sz val="9"/>
    </font>
    <font>
      <name val="Arial"/>
      <i val="1"/>
      <color rgb="006B7280"/>
      <sz val="8"/>
    </font>
    <font>
      <name val="Arial"/>
      <b val="1"/>
      <color rgb="00FFFFFF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color rgb="006B7280"/>
      <sz val="9"/>
    </font>
    <font>
      <name val="Arial"/>
      <b val="1"/>
      <color rgb="00DC2626"/>
      <sz val="11"/>
    </font>
    <font>
      <name val="Arial"/>
      <i val="1"/>
      <color rgb="00374151"/>
      <sz val="9"/>
    </font>
    <font>
      <name val="Arial"/>
      <b val="1"/>
      <color rgb="00000000"/>
      <sz val="10"/>
    </font>
    <font>
      <name val="Arial"/>
      <color rgb="00008000"/>
      <sz val="11"/>
    </font>
    <font>
      <name val="Arial"/>
      <b val="1"/>
      <color rgb="00FFFFFF"/>
      <sz val="9"/>
    </font>
    <font>
      <name val="Arial"/>
      <b val="1"/>
      <color rgb="00E65100"/>
      <sz val="10"/>
    </font>
    <font>
      <name val="Arial"/>
      <color rgb="00E65100"/>
      <sz val="9"/>
    </font>
    <font>
      <name val="Arial"/>
      <b val="1"/>
      <color rgb="002E7D52"/>
      <sz val="10"/>
    </font>
    <font>
      <name val="Arial"/>
      <color rgb="002E7D52"/>
      <sz val="9"/>
    </font>
    <font>
      <name val="Arial"/>
      <b val="1"/>
      <color rgb="001565C0"/>
      <sz val="10"/>
    </font>
    <font>
      <name val="Arial"/>
      <color rgb="001565C0"/>
      <sz val="9"/>
    </font>
    <font>
      <name val="Arial"/>
      <b val="1"/>
      <color rgb="00C62828"/>
      <sz val="10"/>
    </font>
    <font>
      <name val="Arial"/>
      <color rgb="00C62828"/>
      <sz val="9"/>
    </font>
    <font>
      <name val="Arial"/>
      <b val="1"/>
      <color rgb="00FFFFFF"/>
      <sz val="11"/>
    </font>
    <font>
      <name val="Arial"/>
      <i val="1"/>
      <color rgb="006B7280"/>
      <sz val="9"/>
    </font>
    <font>
      <name val="Arial"/>
      <b val="1"/>
      <color rgb="00000000"/>
      <sz val="9"/>
    </font>
    <font>
      <name val="Arial"/>
      <color rgb="00008000"/>
      <sz val="10"/>
    </font>
    <font>
      <name val="Arial"/>
      <color rgb="009CA3AF"/>
      <sz val="9"/>
    </font>
    <font>
      <name val="Arial"/>
      <color rgb="00000000"/>
      <sz val="9"/>
    </font>
    <font>
      <name val="Arial"/>
      <color rgb="00008000"/>
      <sz val="9"/>
    </font>
    <font>
      <name val="Arial"/>
      <b val="1"/>
      <sz val="9"/>
    </font>
    <font>
      <name val="Arial"/>
      <b val="1"/>
      <color rgb="001A7A4A"/>
      <sz val="9"/>
    </font>
    <font>
      <name val="Arial"/>
      <b val="1"/>
      <color rgb="00DC2626"/>
      <sz val="12"/>
    </font>
    <font>
      <name val="Arial"/>
      <b val="1"/>
      <color rgb="00FFFFFF"/>
      <sz val="12"/>
    </font>
    <font>
      <name val="Arial"/>
      <b val="1"/>
      <color rgb="00E8B14A"/>
      <sz val="9"/>
    </font>
    <font>
      <name val="Arial"/>
      <b val="1"/>
      <color rgb="00FFFFFF"/>
      <sz val="13"/>
    </font>
    <font>
      <name val="Arial"/>
      <color rgb="00E8B14A"/>
      <sz val="8"/>
    </font>
    <font>
      <name val="Arial"/>
      <color rgb="00FFFFFF"/>
      <sz val="10"/>
    </font>
    <font>
      <name val="Arial"/>
      <b val="1"/>
      <color rgb="001A7A4A"/>
      <sz val="11"/>
    </font>
    <font>
      <name val="Arial"/>
      <i val="1"/>
      <color rgb="009CA3AF"/>
      <sz val="8"/>
    </font>
  </fonts>
  <fills count="26">
    <fill>
      <patternFill/>
    </fill>
    <fill>
      <patternFill patternType="gray125"/>
    </fill>
    <fill>
      <patternFill patternType="solid">
        <fgColor rgb="00071A3E"/>
      </patternFill>
    </fill>
    <fill>
      <patternFill patternType="solid">
        <fgColor rgb="000B2454"/>
      </patternFill>
    </fill>
    <fill>
      <patternFill patternType="solid">
        <fgColor rgb="00FAF7F2"/>
      </patternFill>
    </fill>
    <fill>
      <patternFill patternType="solid">
        <fgColor rgb="00FFFBEB"/>
      </patternFill>
    </fill>
    <fill>
      <patternFill patternType="solid">
        <fgColor rgb="00ECFDF5"/>
      </patternFill>
    </fill>
    <fill>
      <patternFill patternType="solid">
        <fgColor rgb="00FEE2E2"/>
      </patternFill>
    </fill>
    <fill>
      <patternFill patternType="solid">
        <fgColor rgb="00F0FDF4"/>
      </patternFill>
    </fill>
    <fill>
      <patternFill patternType="solid">
        <fgColor rgb="00F1F5F9"/>
      </patternFill>
    </fill>
    <fill>
      <patternFill patternType="solid">
        <fgColor rgb="00FFF3E0"/>
      </patternFill>
    </fill>
    <fill>
      <patternFill patternType="solid">
        <fgColor rgb="00E8F5E9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1E3A5F"/>
      </patternFill>
    </fill>
    <fill>
      <patternFill patternType="solid">
        <fgColor rgb="00FFFFFF"/>
      </patternFill>
    </fill>
    <fill>
      <patternFill patternType="solid">
        <fgColor rgb="001D4ED8"/>
      </patternFill>
    </fill>
    <fill>
      <patternFill patternType="solid">
        <fgColor rgb="00065F46"/>
      </patternFill>
    </fill>
    <fill>
      <patternFill patternType="solid">
        <fgColor rgb="007C2D12"/>
      </patternFill>
    </fill>
    <fill>
      <patternFill patternType="solid">
        <fgColor rgb="001565C0"/>
      </patternFill>
    </fill>
    <fill>
      <patternFill patternType="solid">
        <fgColor rgb="001A7A4A"/>
      </patternFill>
    </fill>
    <fill>
      <patternFill patternType="solid">
        <fgColor rgb="00FFFBF0"/>
      </patternFill>
    </fill>
    <fill>
      <patternFill patternType="solid">
        <fgColor rgb="004C1D95"/>
      </patternFill>
    </fill>
    <fill>
      <patternFill patternType="solid">
        <fgColor rgb="00E65100"/>
      </patternFill>
    </fill>
    <fill>
      <patternFill patternType="solid">
        <fgColor rgb="002E7D52"/>
      </patternFill>
    </fill>
    <fill>
      <patternFill patternType="solid">
        <fgColor rgb="00C62828"/>
      </patternFill>
    </fill>
  </fills>
  <borders count="7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medium">
        <color rgb="001A7A4A"/>
      </left>
      <right style="medium">
        <color rgb="001A7A4A"/>
      </right>
      <top style="medium">
        <color rgb="001A7A4A"/>
      </top>
      <bottom style="medium">
        <color rgb="001A7A4A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8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3" fontId="6" fillId="5" borderId="1" pivotButton="0" quotePrefix="0" xfId="0"/>
    <xf numFmtId="0" fontId="7" fillId="0" borderId="1" applyAlignment="1" pivotButton="0" quotePrefix="0" xfId="0">
      <alignment horizontal="center" vertical="center" wrapText="1"/>
    </xf>
    <xf numFmtId="3" fontId="5" fillId="6" borderId="1" pivotButton="0" quotePrefix="0" xfId="0"/>
    <xf numFmtId="164" fontId="6" fillId="5" borderId="1" pivotButton="0" quotePrefix="0" xfId="0"/>
    <xf numFmtId="1" fontId="6" fillId="5" borderId="1" pivotButton="0" quotePrefix="0" xfId="0"/>
    <xf numFmtId="1" fontId="5" fillId="6" borderId="1" pivotButton="0" quotePrefix="0" xfId="0"/>
    <xf numFmtId="3" fontId="8" fillId="7" borderId="1" pivotButton="0" quotePrefix="0" xfId="0"/>
    <xf numFmtId="0" fontId="9" fillId="8" borderId="2" applyAlignment="1" pivotButton="0" quotePrefix="0" xfId="0">
      <alignment horizontal="left" vertical="top" wrapText="1"/>
    </xf>
    <xf numFmtId="0" fontId="10" fillId="9" borderId="0" applyAlignment="1" pivotButton="0" quotePrefix="0" xfId="0">
      <alignment horizontal="left" vertical="center" wrapText="1"/>
    </xf>
    <xf numFmtId="3" fontId="11" fillId="6" borderId="0" pivotButton="0" quotePrefix="0" xfId="0"/>
    <xf numFmtId="0" fontId="7" fillId="0" borderId="0" applyAlignment="1" pivotButton="0" quotePrefix="0" xfId="0">
      <alignment horizontal="center" vertical="center" wrapText="1"/>
    </xf>
    <xf numFmtId="0" fontId="12" fillId="3" borderId="1" applyAlignment="1" pivotButton="0" quotePrefix="0" xfId="0">
      <alignment horizontal="center" vertical="center" wrapText="1"/>
    </xf>
    <xf numFmtId="0" fontId="13" fillId="10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center" vertical="center" wrapText="1"/>
    </xf>
    <xf numFmtId="3" fontId="5" fillId="6" borderId="1" applyAlignment="1" pivotButton="0" quotePrefix="0" xfId="0">
      <alignment horizontal="right" vertical="center"/>
    </xf>
    <xf numFmtId="0" fontId="14" fillId="10" borderId="1" applyAlignment="1" pivotButton="0" quotePrefix="0" xfId="0">
      <alignment horizontal="left" vertical="center" wrapText="1"/>
    </xf>
    <xf numFmtId="0" fontId="15" fillId="11" borderId="1" applyAlignment="1" pivotButton="0" quotePrefix="0" xfId="0">
      <alignment horizontal="left" vertical="center" wrapText="1"/>
    </xf>
    <xf numFmtId="0" fontId="16" fillId="11" borderId="1" applyAlignment="1" pivotButton="0" quotePrefix="0" xfId="0">
      <alignment horizontal="left" vertical="center" wrapText="1"/>
    </xf>
    <xf numFmtId="0" fontId="17" fillId="12" borderId="1" applyAlignment="1" pivotButton="0" quotePrefix="0" xfId="0">
      <alignment horizontal="left" vertical="center" wrapText="1"/>
    </xf>
    <xf numFmtId="0" fontId="18" fillId="12" borderId="1" applyAlignment="1" pivotButton="0" quotePrefix="0" xfId="0">
      <alignment horizontal="left" vertical="center" wrapText="1"/>
    </xf>
    <xf numFmtId="0" fontId="19" fillId="13" borderId="1" applyAlignment="1" pivotButton="0" quotePrefix="0" xfId="0">
      <alignment horizontal="left" vertical="center" wrapText="1"/>
    </xf>
    <xf numFmtId="0" fontId="20" fillId="13" borderId="1" applyAlignment="1" pivotButton="0" quotePrefix="0" xfId="0">
      <alignment horizontal="left" vertical="center" wrapText="1"/>
    </xf>
    <xf numFmtId="0" fontId="21" fillId="3" borderId="1" applyAlignment="1" pivotButton="0" quotePrefix="0" xfId="0">
      <alignment horizontal="center" vertical="center" wrapText="1"/>
    </xf>
    <xf numFmtId="164" fontId="4" fillId="14" borderId="1" applyAlignment="1" pivotButton="0" quotePrefix="0" xfId="0">
      <alignment horizontal="center" vertical="center" wrapText="1"/>
    </xf>
    <xf numFmtId="3" fontId="4" fillId="14" borderId="1" applyAlignment="1" pivotButton="0" quotePrefix="0" xfId="0">
      <alignment horizontal="right" vertical="center"/>
    </xf>
    <xf numFmtId="0" fontId="22" fillId="0" borderId="0" applyAlignment="1" pivotButton="0" quotePrefix="0" xfId="0">
      <alignment horizontal="left" vertical="center" wrapText="1"/>
    </xf>
    <xf numFmtId="0" fontId="22" fillId="9" borderId="0" applyAlignment="1" pivotButton="0" quotePrefix="0" xfId="0">
      <alignment horizontal="left" vertical="center" wrapText="1"/>
    </xf>
    <xf numFmtId="0" fontId="23" fillId="0" borderId="0" pivotButton="0" quotePrefix="0" xfId="0"/>
    <xf numFmtId="49" fontId="6" fillId="5" borderId="1" pivotButton="0" quotePrefix="0" xfId="0"/>
    <xf numFmtId="3" fontId="24" fillId="6" borderId="1" pivotButton="0" quotePrefix="0" xfId="0"/>
    <xf numFmtId="0" fontId="25" fillId="0" borderId="1" applyAlignment="1" pivotButton="0" quotePrefix="0" xfId="0">
      <alignment horizontal="center" vertical="center" wrapText="1"/>
    </xf>
    <xf numFmtId="0" fontId="26" fillId="15" borderId="1" applyAlignment="1" pivotButton="0" quotePrefix="0" xfId="0">
      <alignment horizontal="center" vertical="center" wrapText="1"/>
    </xf>
    <xf numFmtId="3" fontId="27" fillId="10" borderId="1" applyAlignment="1" pivotButton="0" quotePrefix="0" xfId="0">
      <alignment horizontal="right" vertical="center"/>
    </xf>
    <xf numFmtId="3" fontId="27" fillId="11" borderId="1" applyAlignment="1" pivotButton="0" quotePrefix="0" xfId="0">
      <alignment horizontal="right" vertical="center"/>
    </xf>
    <xf numFmtId="3" fontId="27" fillId="12" borderId="1" applyAlignment="1" pivotButton="0" quotePrefix="0" xfId="0">
      <alignment horizontal="right" vertical="center"/>
    </xf>
    <xf numFmtId="3" fontId="27" fillId="13" borderId="1" applyAlignment="1" pivotButton="0" quotePrefix="0" xfId="0">
      <alignment horizontal="right" vertical="center"/>
    </xf>
    <xf numFmtId="3" fontId="28" fillId="6" borderId="1" applyAlignment="1" pivotButton="0" quotePrefix="0" xfId="0">
      <alignment horizontal="right" vertical="center"/>
    </xf>
    <xf numFmtId="3" fontId="29" fillId="6" borderId="1" applyAlignment="1" pivotButton="0" quotePrefix="0" xfId="0">
      <alignment horizontal="right" vertical="center"/>
    </xf>
    <xf numFmtId="0" fontId="25" fillId="15" borderId="1" pivotButton="0" quotePrefix="0" xfId="0"/>
    <xf numFmtId="0" fontId="26" fillId="9" borderId="1" applyAlignment="1" pivotButton="0" quotePrefix="0" xfId="0">
      <alignment horizontal="center" vertical="center" wrapText="1"/>
    </xf>
    <xf numFmtId="0" fontId="25" fillId="9" borderId="1" pivotButton="0" quotePrefix="0" xfId="0"/>
    <xf numFmtId="3" fontId="4" fillId="3" borderId="1" applyAlignment="1" pivotButton="0" quotePrefix="0" xfId="0">
      <alignment horizontal="right" vertical="center"/>
    </xf>
    <xf numFmtId="3" fontId="30" fillId="7" borderId="1" pivotButton="0" quotePrefix="0" xfId="0"/>
    <xf numFmtId="1" fontId="24" fillId="6" borderId="1" pivotButton="0" quotePrefix="0" xfId="0"/>
    <xf numFmtId="0" fontId="12" fillId="16" borderId="1" applyAlignment="1" pivotButton="0" quotePrefix="0" xfId="0">
      <alignment horizontal="center" vertical="center" wrapText="1"/>
    </xf>
    <xf numFmtId="0" fontId="12" fillId="17" borderId="1" applyAlignment="1" pivotButton="0" quotePrefix="0" xfId="0">
      <alignment horizontal="center" vertical="center" wrapText="1"/>
    </xf>
    <xf numFmtId="0" fontId="12" fillId="18" borderId="1" applyAlignment="1" pivotButton="0" quotePrefix="0" xfId="0">
      <alignment horizontal="center" vertical="center" wrapText="1"/>
    </xf>
    <xf numFmtId="9" fontId="6" fillId="5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left" vertical="center" wrapText="1"/>
    </xf>
    <xf numFmtId="165" fontId="21" fillId="19" borderId="1" applyAlignment="1" pivotButton="0" quotePrefix="0" xfId="0">
      <alignment horizontal="center" vertical="center" wrapText="1"/>
    </xf>
    <xf numFmtId="1" fontId="31" fillId="20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 wrapText="1"/>
    </xf>
    <xf numFmtId="0" fontId="9" fillId="21" borderId="0" applyAlignment="1" pivotButton="0" quotePrefix="0" xfId="0">
      <alignment horizontal="left" vertical="center" wrapText="1"/>
    </xf>
    <xf numFmtId="0" fontId="32" fillId="3" borderId="1" applyAlignment="1" pivotButton="0" quotePrefix="0" xfId="0">
      <alignment horizontal="center" vertical="center" wrapText="1"/>
    </xf>
    <xf numFmtId="0" fontId="32" fillId="18" borderId="1" applyAlignment="1" pivotButton="0" quotePrefix="0" xfId="0">
      <alignment horizontal="center" vertical="center" wrapText="1"/>
    </xf>
    <xf numFmtId="0" fontId="32" fillId="17" borderId="1" applyAlignment="1" pivotButton="0" quotePrefix="0" xfId="0">
      <alignment horizontal="center" vertical="center" wrapText="1"/>
    </xf>
    <xf numFmtId="0" fontId="32" fillId="22" borderId="1" applyAlignment="1" pivotButton="0" quotePrefix="0" xfId="0">
      <alignment horizontal="center" vertical="center" wrapText="1"/>
    </xf>
    <xf numFmtId="3" fontId="33" fillId="3" borderId="1" applyAlignment="1" pivotButton="0" quotePrefix="0" xfId="0">
      <alignment horizontal="center" vertical="center" wrapText="1"/>
    </xf>
    <xf numFmtId="3" fontId="33" fillId="18" borderId="1" applyAlignment="1" pivotButton="0" quotePrefix="0" xfId="0">
      <alignment horizontal="center" vertical="center" wrapText="1"/>
    </xf>
    <xf numFmtId="3" fontId="33" fillId="17" borderId="1" applyAlignment="1" pivotButton="0" quotePrefix="0" xfId="0">
      <alignment horizontal="center" vertical="center" wrapText="1"/>
    </xf>
    <xf numFmtId="1" fontId="33" fillId="22" borderId="1" applyAlignment="1" pivotButton="0" quotePrefix="0" xfId="0">
      <alignment horizontal="center" vertical="center" wrapText="1"/>
    </xf>
    <xf numFmtId="0" fontId="34" fillId="3" borderId="1" applyAlignment="1" pivotButton="0" quotePrefix="0" xfId="0">
      <alignment horizontal="center" vertical="center" wrapText="1"/>
    </xf>
    <xf numFmtId="0" fontId="34" fillId="18" borderId="1" applyAlignment="1" pivotButton="0" quotePrefix="0" xfId="0">
      <alignment horizontal="center" vertical="center" wrapText="1"/>
    </xf>
    <xf numFmtId="0" fontId="34" fillId="17" borderId="1" applyAlignment="1" pivotButton="0" quotePrefix="0" xfId="0">
      <alignment horizontal="center" vertical="center" wrapText="1"/>
    </xf>
    <xf numFmtId="0" fontId="34" fillId="22" borderId="1" applyAlignment="1" pivotButton="0" quotePrefix="0" xfId="0">
      <alignment horizontal="center" vertical="center" wrapText="1"/>
    </xf>
    <xf numFmtId="0" fontId="4" fillId="23" borderId="1" applyAlignment="1" pivotButton="0" quotePrefix="0" xfId="0">
      <alignment horizontal="left" vertical="center" wrapText="1"/>
    </xf>
    <xf numFmtId="3" fontId="24" fillId="6" borderId="1" applyAlignment="1" pivotButton="0" quotePrefix="0" xfId="0">
      <alignment horizontal="right" vertical="center"/>
    </xf>
    <xf numFmtId="164" fontId="24" fillId="6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4" fillId="24" borderId="1" applyAlignment="1" pivotButton="0" quotePrefix="0" xfId="0">
      <alignment horizontal="left" vertical="center" wrapText="1"/>
    </xf>
    <xf numFmtId="0" fontId="4" fillId="19" borderId="1" applyAlignment="1" pivotButton="0" quotePrefix="0" xfId="0">
      <alignment horizontal="left" vertical="center" wrapText="1"/>
    </xf>
    <xf numFmtId="0" fontId="4" fillId="25" borderId="1" applyAlignment="1" pivotButton="0" quotePrefix="0" xfId="0">
      <alignment horizontal="left" vertical="center" wrapText="1"/>
    </xf>
    <xf numFmtId="49" fontId="35" fillId="16" borderId="1" applyAlignment="1" pivotButton="0" quotePrefix="0" xfId="0">
      <alignment horizontal="center" vertical="center" wrapText="1"/>
    </xf>
    <xf numFmtId="9" fontId="5" fillId="6" borderId="1" applyAlignment="1" pivotButton="0" quotePrefix="0" xfId="0">
      <alignment horizontal="center" vertical="center" wrapText="1"/>
    </xf>
    <xf numFmtId="1" fontId="10" fillId="6" borderId="1" applyAlignment="1" pivotButton="0" quotePrefix="0" xfId="0">
      <alignment horizontal="center" vertical="center" wrapText="1"/>
    </xf>
    <xf numFmtId="49" fontId="35" fillId="17" borderId="1" applyAlignment="1" pivotButton="0" quotePrefix="0" xfId="0">
      <alignment horizontal="center" vertical="center" wrapText="1"/>
    </xf>
    <xf numFmtId="49" fontId="35" fillId="18" borderId="1" applyAlignment="1" pivotButton="0" quotePrefix="0" xfId="0">
      <alignment horizontal="center" vertical="center" wrapText="1"/>
    </xf>
    <xf numFmtId="0" fontId="0" fillId="0" borderId="5" pivotButton="0" quotePrefix="0" xfId="0"/>
    <xf numFmtId="3" fontId="36" fillId="6" borderId="1" applyAlignment="1" pivotButton="0" quotePrefix="0" xfId="0">
      <alignment horizontal="right" vertical="center"/>
    </xf>
    <xf numFmtId="0" fontId="0" fillId="0" borderId="6" pivotButton="0" quotePrefix="0" xfId="0"/>
    <xf numFmtId="0" fontId="37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6" customWidth="1" min="1" max="1"/>
    <col width="20" customWidth="1" min="2" max="2"/>
    <col width="16" customWidth="1" min="3" max="3"/>
    <col width="36" customWidth="1" min="4" max="4"/>
  </cols>
  <sheetData>
    <row r="1" ht="32" customHeight="1">
      <c r="A1" s="1" t="inlineStr">
        <is>
          <t>KE HOACH TICH SAN 5 NAM</t>
        </is>
      </c>
      <c r="D1" s="2" t="inlineStr">
        <is>
          <t>Ghi chu: O XANH = nhap lieu · O DEN = cong thuc tu dong</t>
        </is>
      </c>
    </row>
    <row r="2" ht="18" customHeight="1">
      <c r="A2" s="3" t="inlineStr">
        <is>
          <t>Sheet 1 - Ho So Tai Chinh Ca Nhan | Nguyen Ngoc Ung · FIDT</t>
        </is>
      </c>
    </row>
    <row r="3" ht="22" customHeight="1">
      <c r="A3" s="4" t="inlineStr">
        <is>
          <t>A. THU NHAP &amp; CHI TIEU HANG THANG (VND)</t>
        </is>
      </c>
    </row>
    <row r="4" ht="20" customHeight="1">
      <c r="A4" s="5" t="inlineStr">
        <is>
          <t>Thu nhap thuc nhan sau thue (net)</t>
        </is>
      </c>
      <c r="B4" s="6" t="n">
        <v>0</v>
      </c>
      <c r="C4" s="7" t="inlineStr">
        <is>
          <t>VND/thang</t>
        </is>
      </c>
    </row>
    <row r="5" ht="20" customHeight="1">
      <c r="A5" s="5" t="inlineStr">
        <is>
          <t>Tong chi tieu hang thang</t>
        </is>
      </c>
      <c r="B5" s="6" t="n">
        <v>0</v>
      </c>
      <c r="C5" s="7" t="inlineStr">
        <is>
          <t>VND/thang</t>
        </is>
      </c>
    </row>
    <row r="6" ht="20" customHeight="1">
      <c r="A6" s="5" t="inlineStr">
        <is>
          <t>Thang du thuc hang thang</t>
        </is>
      </c>
      <c r="B6" s="8">
        <f>B4-B5</f>
        <v/>
      </c>
      <c r="C6" s="7" t="inlineStr">
        <is>
          <t>VND/thang</t>
        </is>
      </c>
    </row>
    <row r="7" ht="20" customHeight="1">
      <c r="A7" s="5" t="inlineStr">
        <is>
          <t>Thang du ky vong cuoi nam (%)</t>
        </is>
      </c>
      <c r="B7" s="9" t="n">
        <v>0</v>
      </c>
      <c r="C7" s="7" t="inlineStr">
        <is>
          <t>%</t>
        </is>
      </c>
    </row>
    <row r="8" ht="22" customHeight="1">
      <c r="A8" s="4" t="inlineStr">
        <is>
          <t>B. TAI SAN HIEN TAI (VND)</t>
        </is>
      </c>
    </row>
    <row r="9" ht="20" customHeight="1">
      <c r="A9" s="5" t="inlineStr">
        <is>
          <t>Tien mat &amp; Tiet kiem (Tầng 1)</t>
        </is>
      </c>
      <c r="B9" s="6" t="n">
        <v>0</v>
      </c>
      <c r="C9" s="7" t="inlineStr">
        <is>
          <t>VND</t>
        </is>
      </c>
    </row>
    <row r="10" ht="20" customHeight="1">
      <c r="A10" s="5" t="inlineStr">
        <is>
          <t>Bao hiem &amp; Bao toan (Tầng 2)</t>
        </is>
      </c>
      <c r="B10" s="6" t="n">
        <v>0</v>
      </c>
      <c r="C10" s="7" t="inlineStr">
        <is>
          <t>VND</t>
        </is>
      </c>
    </row>
    <row r="11" ht="20" customHeight="1">
      <c r="A11" s="5" t="inlineStr">
        <is>
          <t>Dau tu Tang truong (Tầng 3)</t>
        </is>
      </c>
      <c r="B11" s="6" t="n">
        <v>0</v>
      </c>
      <c r="C11" s="7" t="inlineStr">
        <is>
          <t>VND</t>
        </is>
      </c>
    </row>
    <row r="12" ht="20" customHeight="1">
      <c r="A12" s="5" t="inlineStr">
        <is>
          <t>Dau co ngan han (Tầng 4)</t>
        </is>
      </c>
      <c r="B12" s="6" t="n">
        <v>0</v>
      </c>
      <c r="C12" s="7" t="inlineStr">
        <is>
          <t>VND</t>
        </is>
      </c>
    </row>
    <row r="13" ht="20" customHeight="1">
      <c r="A13" s="5" t="inlineStr">
        <is>
          <t>Tong tai san hien tai</t>
        </is>
      </c>
      <c r="B13" s="8">
        <f>B9+B10+B11+B12</f>
        <v/>
      </c>
      <c r="C13" s="7" t="inlineStr">
        <is>
          <t>VND</t>
        </is>
      </c>
    </row>
    <row r="14" ht="22" customHeight="1">
      <c r="A14" s="4" t="inlineStr">
        <is>
          <t>C. MUC TIEU FIRE</t>
        </is>
      </c>
    </row>
    <row r="15" ht="20" customHeight="1">
      <c r="A15" s="5" t="inlineStr">
        <is>
          <t>Tuoi hien tai</t>
        </is>
      </c>
      <c r="B15" s="10" t="n">
        <v>0</v>
      </c>
      <c r="C15" s="7" t="inlineStr">
        <is>
          <t>tuoi</t>
        </is>
      </c>
    </row>
    <row r="16" ht="20" customHeight="1">
      <c r="A16" s="5" t="inlineStr">
        <is>
          <t>Tuoi FIRE mong muon</t>
        </is>
      </c>
      <c r="B16" s="10" t="n">
        <v>0</v>
      </c>
      <c r="C16" s="7" t="inlineStr">
        <is>
          <t>tuoi</t>
        </is>
      </c>
    </row>
    <row r="17" ht="20" customHeight="1">
      <c r="A17" s="5" t="inlineStr">
        <is>
          <t>So nam den FIRE</t>
        </is>
      </c>
      <c r="B17" s="11">
        <f>B16-B15</f>
        <v/>
      </c>
      <c r="C17" s="7" t="inlineStr">
        <is>
          <t>nam</t>
        </is>
      </c>
    </row>
    <row r="18" ht="20" customHeight="1">
      <c r="A18" s="5" t="inlineStr">
        <is>
          <t>Chi tieu mong muon khi nghi huu</t>
        </is>
      </c>
      <c r="B18" s="6" t="n">
        <v>0</v>
      </c>
      <c r="C18" s="7" t="inlineStr">
        <is>
          <t>VND/thang</t>
        </is>
      </c>
    </row>
    <row r="19" ht="20" customHeight="1">
      <c r="A19" s="5" t="inlineStr">
        <is>
          <t>FIRE Number (x 300, quy tac 4%)</t>
        </is>
      </c>
      <c r="B19" s="12">
        <f>B18*300</f>
        <v/>
      </c>
      <c r="C19" s="7" t="inlineStr">
        <is>
          <t>VND</t>
        </is>
      </c>
    </row>
    <row r="20" ht="20" customHeight="1">
      <c r="A20" s="5" t="inlineStr">
        <is>
          <t>Tai san con thieu</t>
        </is>
      </c>
      <c r="B20" s="8">
        <f>B19-B13</f>
        <v/>
      </c>
      <c r="C20" s="7" t="inlineStr">
        <is>
          <t>VND</t>
        </is>
      </c>
    </row>
    <row r="22" ht="18" customHeight="1">
      <c r="A22" s="13" t="inlineStr">
        <is>
          <t>HUONG DAN SU DUNG:
1. Nhap thu nhap &amp; chi tieu thuc cua ban vao o VANG (Sheet nay)
2. Xem Sheet 2 de kiem tra phan bo 4 tang phu hop chua
3. Sheet 3 se tu dong tao lich dau tu 60 thang
4. Sheet 4 tinh ngay ban dat FIRE theo 3 kich ban lai suat
5. Review moi quy voi FP — dung Sheet 5 Dashboard</t>
        </is>
      </c>
    </row>
    <row r="23" ht="18" customHeight="1"/>
    <row r="24" ht="18" customHeight="1"/>
    <row r="25" ht="18" customHeight="1"/>
    <row r="26" ht="18" customHeight="1"/>
  </sheetData>
  <mergeCells count="7">
    <mergeCell ref="A1:C1"/>
    <mergeCell ref="A22:C26"/>
    <mergeCell ref="A8:C8"/>
    <mergeCell ref="A14:C14"/>
    <mergeCell ref="D1:D2"/>
    <mergeCell ref="A3:C3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30" customWidth="1" min="5" max="5"/>
  </cols>
  <sheetData>
    <row r="1" ht="32" customHeight="1">
      <c r="A1" s="1" t="inlineStr">
        <is>
          <t>PHAN BO KIM TU THAP 4 TANG</t>
        </is>
      </c>
    </row>
    <row r="2" ht="18" customHeight="1">
      <c r="A2" s="3" t="inlineStr">
        <is>
          <t>Sheet 2 - Phan Bo Tai San | Nguyen Ngoc Ung · FIDT</t>
        </is>
      </c>
    </row>
    <row r="3" ht="22" customHeight="1">
      <c r="A3" s="14" t="inlineStr">
        <is>
          <t>Thang du thuc hang thang (tu Sheet 1):</t>
        </is>
      </c>
      <c r="D3" s="15">
        <f>'1.Ho So Ca Nhan'!B6</f>
        <v/>
      </c>
      <c r="E3" s="16" t="inlineStr">
        <is>
          <t>VND/thang</t>
        </is>
      </c>
    </row>
    <row r="4" ht="22" customHeight="1">
      <c r="A4" s="17" t="inlineStr">
        <is>
          <t>TANG</t>
        </is>
      </c>
      <c r="B4" s="17" t="inlineStr">
        <is>
          <t>MUC TIEU (%)</t>
        </is>
      </c>
      <c r="C4" s="17" t="inlineStr">
        <is>
          <t>THUC TE (%)</t>
        </is>
      </c>
      <c r="D4" s="17" t="inlineStr">
        <is>
          <t>SO TIEN/THANG (VND)</t>
        </is>
      </c>
      <c r="E4" s="17" t="inlineStr">
        <is>
          <t>MO TA &amp; KENH DAU TU</t>
        </is>
      </c>
    </row>
    <row r="5" ht="28" customHeight="1">
      <c r="A5" s="18" t="inlineStr">
        <is>
          <t>Tang 1 - BAO VE</t>
        </is>
      </c>
      <c r="B5" s="19" t="n">
        <v>0.175</v>
      </c>
      <c r="C5" s="20">
        <f>IF(D3&gt;0,D5/D3,0)</f>
        <v/>
      </c>
      <c r="D5" s="21">
        <f>ROUND(B5*D3,0)</f>
        <v/>
      </c>
      <c r="E5" s="22" t="inlineStr">
        <is>
          <t>Quy khan cap 6 thang · Bao hiem nhan tho thuan tuy · Tiet kiem ngan hang  [15-20%]</t>
        </is>
      </c>
    </row>
    <row r="6" ht="28" customHeight="1">
      <c r="A6" s="23" t="inlineStr">
        <is>
          <t>Tang 2 - BAO TOAN</t>
        </is>
      </c>
      <c r="B6" s="19" t="n">
        <v>0.3</v>
      </c>
      <c r="C6" s="20">
        <f>IF(D3&gt;0,D6/D3,0)</f>
        <v/>
      </c>
      <c r="D6" s="21">
        <f>ROUND(B6*D3,0)</f>
        <v/>
      </c>
      <c r="E6" s="24" t="inlineStr">
        <is>
          <t>Trai phieu chinh phu · CCQ trai phieu · Bao hiem co gia tri tich luy  [25-35%]</t>
        </is>
      </c>
    </row>
    <row r="7" ht="28" customHeight="1">
      <c r="A7" s="25" t="inlineStr">
        <is>
          <t>Tang 3 - TANG TRUONG</t>
        </is>
      </c>
      <c r="B7" s="19" t="n">
        <v>0.45</v>
      </c>
      <c r="C7" s="20">
        <f>IF(D3&gt;0,D7/D3,0)</f>
        <v/>
      </c>
      <c r="D7" s="21">
        <f>ROUND(B7*D3,0)</f>
        <v/>
      </c>
      <c r="E7" s="26" t="inlineStr">
        <is>
          <t>CCQ co phieu noi dia · ETF · Co phieu blue-chip VN30 · DCA hang thang  [40-50%]</t>
        </is>
      </c>
    </row>
    <row r="8" ht="28" customHeight="1">
      <c r="A8" s="27" t="inlineStr">
        <is>
          <t>Tang 4 - DAU CO</t>
        </is>
      </c>
      <c r="B8" s="19" t="n">
        <v>0.075</v>
      </c>
      <c r="C8" s="20">
        <f>IF(D3&gt;0,D8/D3,0)</f>
        <v/>
      </c>
      <c r="D8" s="21">
        <f>ROUND(B8*D3,0)</f>
        <v/>
      </c>
      <c r="E8" s="28" t="inlineStr">
        <is>
          <t>Co phieu tang truong · Crypto · Hang hoa · Von lieu ro cao (tuy chon)  [&lt;=10%]</t>
        </is>
      </c>
    </row>
    <row r="9" ht="22" customHeight="1">
      <c r="A9" s="29" t="inlineStr">
        <is>
          <t>TONG</t>
        </is>
      </c>
      <c r="B9" s="30">
        <f>SUM(B5:B8)</f>
        <v/>
      </c>
      <c r="C9" s="30">
        <f>SUM(C5:C8)</f>
        <v/>
      </c>
      <c r="D9" s="31">
        <f>SUM(D5:D8)</f>
        <v/>
      </c>
      <c r="E9" s="32" t="inlineStr">
        <is>
          <t>Tong phai = 100% thang du thuc</t>
        </is>
      </c>
    </row>
    <row r="11" ht="18" customHeight="1">
      <c r="A11" s="33" t="inlineStr">
        <is>
          <t>LUU Y: Nhap ty le % vao cot B (muc tieu) · Cot C &amp; D tu dong tinh tu thang du Sheet 1 · Tang 1+2+3+4 nen = 100%</t>
        </is>
      </c>
    </row>
  </sheetData>
  <mergeCells count="4">
    <mergeCell ref="A2:E2"/>
    <mergeCell ref="A11:E11"/>
    <mergeCell ref="A1:E1"/>
    <mergeCell ref="A3:C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20" customWidth="1" min="8" max="8"/>
    <col width="18" customWidth="1" min="9" max="9"/>
  </cols>
  <sheetData>
    <row r="1" ht="32" customHeight="1">
      <c r="A1" s="1" t="inlineStr">
        <is>
          <t>LICH DAU TU 60 THANG (5 NAM)</t>
        </is>
      </c>
    </row>
    <row r="2" ht="18" customHeight="1">
      <c r="A2" s="3" t="inlineStr">
        <is>
          <t>Sheet 3 - Lich Dau Tu Hang Thang | Nguyen Ngoc Ung · FIDT</t>
        </is>
      </c>
    </row>
    <row r="3" ht="20" customHeight="1">
      <c r="A3" s="34" t="inlineStr">
        <is>
          <t>Thang bat dau (MM/YYYY):</t>
        </is>
      </c>
      <c r="F3" s="35" t="inlineStr">
        <is>
          <t>T01/2026</t>
        </is>
      </c>
    </row>
    <row r="4" ht="20" customHeight="1">
      <c r="A4" s="34" t="inlineStr">
        <is>
          <t>Thang du/thang (tu Sheet 1):</t>
        </is>
      </c>
      <c r="F4" s="36">
        <f>'1.Ho So Ca Nhan'!B6</f>
        <v/>
      </c>
    </row>
    <row r="5" ht="22" customHeight="1">
      <c r="A5" s="17" t="inlineStr">
        <is>
          <t>STT</t>
        </is>
      </c>
      <c r="B5" s="17" t="inlineStr">
        <is>
          <t>THANG</t>
        </is>
      </c>
      <c r="C5" s="17" t="inlineStr">
        <is>
          <t>TANG 1 BAO VE</t>
        </is>
      </c>
      <c r="D5" s="17" t="inlineStr">
        <is>
          <t>TANG 2 BAO TOAN</t>
        </is>
      </c>
      <c r="E5" s="17" t="inlineStr">
        <is>
          <t>TANG 3 TANG TRUONG</t>
        </is>
      </c>
      <c r="F5" s="17" t="inlineStr">
        <is>
          <t>TANG 4 DAU CO</t>
        </is>
      </c>
      <c r="G5" s="17" t="inlineStr">
        <is>
          <t>TONG THANG</t>
        </is>
      </c>
      <c r="H5" s="17" t="inlineStr">
        <is>
          <t>LUY KE (VND)</t>
        </is>
      </c>
      <c r="I5" s="17" t="inlineStr">
        <is>
          <t>GHI CHU</t>
        </is>
      </c>
    </row>
    <row r="6" ht="18" customHeight="1">
      <c r="A6" s="37" t="n">
        <v>1</v>
      </c>
      <c r="B6" s="38">
        <f>TEXT(DATE(2026,1,1),"MM/YYYY")</f>
        <v/>
      </c>
      <c r="C6" s="39">
        <f>'2.Kim Tu Thap 4 Tang'!D5</f>
        <v/>
      </c>
      <c r="D6" s="40">
        <f>'2.Kim Tu Thap 4 Tang'!D6</f>
        <v/>
      </c>
      <c r="E6" s="41">
        <f>'2.Kim Tu Thap 4 Tang'!D7</f>
        <v/>
      </c>
      <c r="F6" s="42">
        <f>'2.Kim Tu Thap 4 Tang'!D8</f>
        <v/>
      </c>
      <c r="G6" s="43">
        <f>SUM(C6:F6)</f>
        <v/>
      </c>
      <c r="H6" s="44">
        <f>G6</f>
        <v/>
      </c>
      <c r="I6" s="45" t="n"/>
    </row>
    <row r="7" ht="18" customHeight="1">
      <c r="A7" s="37" t="n">
        <v>2</v>
      </c>
      <c r="B7" s="46">
        <f>TEXT(DATE(2026,2,1),"MM/YYYY")</f>
        <v/>
      </c>
      <c r="C7" s="39">
        <f>'2.Kim Tu Thap 4 Tang'!D5</f>
        <v/>
      </c>
      <c r="D7" s="40">
        <f>'2.Kim Tu Thap 4 Tang'!D6</f>
        <v/>
      </c>
      <c r="E7" s="41">
        <f>'2.Kim Tu Thap 4 Tang'!D7</f>
        <v/>
      </c>
      <c r="F7" s="42">
        <f>'2.Kim Tu Thap 4 Tang'!D8</f>
        <v/>
      </c>
      <c r="G7" s="43">
        <f>SUM(C7:F7)</f>
        <v/>
      </c>
      <c r="H7" s="44">
        <f>H6+G7</f>
        <v/>
      </c>
      <c r="I7" s="47" t="n"/>
    </row>
    <row r="8" ht="18" customHeight="1">
      <c r="A8" s="37" t="n">
        <v>3</v>
      </c>
      <c r="B8" s="38">
        <f>TEXT(DATE(2026,3,1),"MM/YYYY")</f>
        <v/>
      </c>
      <c r="C8" s="39">
        <f>'2.Kim Tu Thap 4 Tang'!D5</f>
        <v/>
      </c>
      <c r="D8" s="40">
        <f>'2.Kim Tu Thap 4 Tang'!D6</f>
        <v/>
      </c>
      <c r="E8" s="41">
        <f>'2.Kim Tu Thap 4 Tang'!D7</f>
        <v/>
      </c>
      <c r="F8" s="42">
        <f>'2.Kim Tu Thap 4 Tang'!D8</f>
        <v/>
      </c>
      <c r="G8" s="43">
        <f>SUM(C8:F8)</f>
        <v/>
      </c>
      <c r="H8" s="44">
        <f>H7+G8</f>
        <v/>
      </c>
      <c r="I8" s="45" t="n"/>
    </row>
    <row r="9" ht="18" customHeight="1">
      <c r="A9" s="37" t="n">
        <v>4</v>
      </c>
      <c r="B9" s="46">
        <f>TEXT(DATE(2026,4,1),"MM/YYYY")</f>
        <v/>
      </c>
      <c r="C9" s="39">
        <f>'2.Kim Tu Thap 4 Tang'!D5</f>
        <v/>
      </c>
      <c r="D9" s="40">
        <f>'2.Kim Tu Thap 4 Tang'!D6</f>
        <v/>
      </c>
      <c r="E9" s="41">
        <f>'2.Kim Tu Thap 4 Tang'!D7</f>
        <v/>
      </c>
      <c r="F9" s="42">
        <f>'2.Kim Tu Thap 4 Tang'!D8</f>
        <v/>
      </c>
      <c r="G9" s="43">
        <f>SUM(C9:F9)</f>
        <v/>
      </c>
      <c r="H9" s="44">
        <f>H8+G9</f>
        <v/>
      </c>
      <c r="I9" s="47" t="n"/>
    </row>
    <row r="10" ht="18" customHeight="1">
      <c r="A10" s="37" t="n">
        <v>5</v>
      </c>
      <c r="B10" s="38">
        <f>TEXT(DATE(2026,5,1),"MM/YYYY")</f>
        <v/>
      </c>
      <c r="C10" s="39">
        <f>'2.Kim Tu Thap 4 Tang'!D5</f>
        <v/>
      </c>
      <c r="D10" s="40">
        <f>'2.Kim Tu Thap 4 Tang'!D6</f>
        <v/>
      </c>
      <c r="E10" s="41">
        <f>'2.Kim Tu Thap 4 Tang'!D7</f>
        <v/>
      </c>
      <c r="F10" s="42">
        <f>'2.Kim Tu Thap 4 Tang'!D8</f>
        <v/>
      </c>
      <c r="G10" s="43">
        <f>SUM(C10:F10)</f>
        <v/>
      </c>
      <c r="H10" s="44">
        <f>H9+G10</f>
        <v/>
      </c>
      <c r="I10" s="45" t="n"/>
    </row>
    <row r="11" ht="18" customHeight="1">
      <c r="A11" s="37" t="n">
        <v>6</v>
      </c>
      <c r="B11" s="46">
        <f>TEXT(DATE(2026,6,1),"MM/YYYY")</f>
        <v/>
      </c>
      <c r="C11" s="39">
        <f>'2.Kim Tu Thap 4 Tang'!D5</f>
        <v/>
      </c>
      <c r="D11" s="40">
        <f>'2.Kim Tu Thap 4 Tang'!D6</f>
        <v/>
      </c>
      <c r="E11" s="41">
        <f>'2.Kim Tu Thap 4 Tang'!D7</f>
        <v/>
      </c>
      <c r="F11" s="42">
        <f>'2.Kim Tu Thap 4 Tang'!D8</f>
        <v/>
      </c>
      <c r="G11" s="43">
        <f>SUM(C11:F11)</f>
        <v/>
      </c>
      <c r="H11" s="44">
        <f>H10+G11</f>
        <v/>
      </c>
      <c r="I11" s="47" t="n"/>
    </row>
    <row r="12" ht="18" customHeight="1">
      <c r="A12" s="37" t="n">
        <v>7</v>
      </c>
      <c r="B12" s="38">
        <f>TEXT(DATE(2026,7,1),"MM/YYYY")</f>
        <v/>
      </c>
      <c r="C12" s="39">
        <f>'2.Kim Tu Thap 4 Tang'!D5</f>
        <v/>
      </c>
      <c r="D12" s="40">
        <f>'2.Kim Tu Thap 4 Tang'!D6</f>
        <v/>
      </c>
      <c r="E12" s="41">
        <f>'2.Kim Tu Thap 4 Tang'!D7</f>
        <v/>
      </c>
      <c r="F12" s="42">
        <f>'2.Kim Tu Thap 4 Tang'!D8</f>
        <v/>
      </c>
      <c r="G12" s="43">
        <f>SUM(C12:F12)</f>
        <v/>
      </c>
      <c r="H12" s="44">
        <f>H11+G12</f>
        <v/>
      </c>
      <c r="I12" s="45" t="n"/>
    </row>
    <row r="13" ht="18" customHeight="1">
      <c r="A13" s="37" t="n">
        <v>8</v>
      </c>
      <c r="B13" s="46">
        <f>TEXT(DATE(2026,8,1),"MM/YYYY")</f>
        <v/>
      </c>
      <c r="C13" s="39">
        <f>'2.Kim Tu Thap 4 Tang'!D5</f>
        <v/>
      </c>
      <c r="D13" s="40">
        <f>'2.Kim Tu Thap 4 Tang'!D6</f>
        <v/>
      </c>
      <c r="E13" s="41">
        <f>'2.Kim Tu Thap 4 Tang'!D7</f>
        <v/>
      </c>
      <c r="F13" s="42">
        <f>'2.Kim Tu Thap 4 Tang'!D8</f>
        <v/>
      </c>
      <c r="G13" s="43">
        <f>SUM(C13:F13)</f>
        <v/>
      </c>
      <c r="H13" s="44">
        <f>H12+G13</f>
        <v/>
      </c>
      <c r="I13" s="47" t="n"/>
    </row>
    <row r="14" ht="18" customHeight="1">
      <c r="A14" s="37" t="n">
        <v>9</v>
      </c>
      <c r="B14" s="38">
        <f>TEXT(DATE(2026,9,1),"MM/YYYY")</f>
        <v/>
      </c>
      <c r="C14" s="39">
        <f>'2.Kim Tu Thap 4 Tang'!D5</f>
        <v/>
      </c>
      <c r="D14" s="40">
        <f>'2.Kim Tu Thap 4 Tang'!D6</f>
        <v/>
      </c>
      <c r="E14" s="41">
        <f>'2.Kim Tu Thap 4 Tang'!D7</f>
        <v/>
      </c>
      <c r="F14" s="42">
        <f>'2.Kim Tu Thap 4 Tang'!D8</f>
        <v/>
      </c>
      <c r="G14" s="43">
        <f>SUM(C14:F14)</f>
        <v/>
      </c>
      <c r="H14" s="44">
        <f>H13+G14</f>
        <v/>
      </c>
      <c r="I14" s="45" t="n"/>
    </row>
    <row r="15" ht="18" customHeight="1">
      <c r="A15" s="37" t="n">
        <v>10</v>
      </c>
      <c r="B15" s="46">
        <f>TEXT(DATE(2026,10,1),"MM/YYYY")</f>
        <v/>
      </c>
      <c r="C15" s="39">
        <f>'2.Kim Tu Thap 4 Tang'!D5</f>
        <v/>
      </c>
      <c r="D15" s="40">
        <f>'2.Kim Tu Thap 4 Tang'!D6</f>
        <v/>
      </c>
      <c r="E15" s="41">
        <f>'2.Kim Tu Thap 4 Tang'!D7</f>
        <v/>
      </c>
      <c r="F15" s="42">
        <f>'2.Kim Tu Thap 4 Tang'!D8</f>
        <v/>
      </c>
      <c r="G15" s="43">
        <f>SUM(C15:F15)</f>
        <v/>
      </c>
      <c r="H15" s="44">
        <f>H14+G15</f>
        <v/>
      </c>
      <c r="I15" s="47" t="n"/>
    </row>
    <row r="16" ht="18" customHeight="1">
      <c r="A16" s="37" t="n">
        <v>11</v>
      </c>
      <c r="B16" s="38">
        <f>TEXT(DATE(2026,11,1),"MM/YYYY")</f>
        <v/>
      </c>
      <c r="C16" s="39">
        <f>'2.Kim Tu Thap 4 Tang'!D5</f>
        <v/>
      </c>
      <c r="D16" s="40">
        <f>'2.Kim Tu Thap 4 Tang'!D6</f>
        <v/>
      </c>
      <c r="E16" s="41">
        <f>'2.Kim Tu Thap 4 Tang'!D7</f>
        <v/>
      </c>
      <c r="F16" s="42">
        <f>'2.Kim Tu Thap 4 Tang'!D8</f>
        <v/>
      </c>
      <c r="G16" s="43">
        <f>SUM(C16:F16)</f>
        <v/>
      </c>
      <c r="H16" s="44">
        <f>H15+G16</f>
        <v/>
      </c>
      <c r="I16" s="45" t="n"/>
    </row>
    <row r="17" ht="18" customHeight="1">
      <c r="A17" s="37" t="n">
        <v>12</v>
      </c>
      <c r="B17" s="46">
        <f>TEXT(DATE(2026,12,1),"MM/YYYY")</f>
        <v/>
      </c>
      <c r="C17" s="39">
        <f>'2.Kim Tu Thap 4 Tang'!D5</f>
        <v/>
      </c>
      <c r="D17" s="40">
        <f>'2.Kim Tu Thap 4 Tang'!D6</f>
        <v/>
      </c>
      <c r="E17" s="41">
        <f>'2.Kim Tu Thap 4 Tang'!D7</f>
        <v/>
      </c>
      <c r="F17" s="42">
        <f>'2.Kim Tu Thap 4 Tang'!D8</f>
        <v/>
      </c>
      <c r="G17" s="43">
        <f>SUM(C17:F17)</f>
        <v/>
      </c>
      <c r="H17" s="44">
        <f>H16+G17</f>
        <v/>
      </c>
      <c r="I17" s="47" t="n"/>
    </row>
    <row r="18" ht="18" customHeight="1">
      <c r="A18" s="37" t="n">
        <v>13</v>
      </c>
      <c r="B18" s="38">
        <f>TEXT(DATE(2026,13,1),"MM/YYYY")</f>
        <v/>
      </c>
      <c r="C18" s="39">
        <f>'2.Kim Tu Thap 4 Tang'!D5</f>
        <v/>
      </c>
      <c r="D18" s="40">
        <f>'2.Kim Tu Thap 4 Tang'!D6</f>
        <v/>
      </c>
      <c r="E18" s="41">
        <f>'2.Kim Tu Thap 4 Tang'!D7</f>
        <v/>
      </c>
      <c r="F18" s="42">
        <f>'2.Kim Tu Thap 4 Tang'!D8</f>
        <v/>
      </c>
      <c r="G18" s="43">
        <f>SUM(C18:F18)</f>
        <v/>
      </c>
      <c r="H18" s="44">
        <f>H17+G18</f>
        <v/>
      </c>
      <c r="I18" s="45" t="n"/>
    </row>
    <row r="19" ht="18" customHeight="1">
      <c r="A19" s="37" t="n">
        <v>14</v>
      </c>
      <c r="B19" s="46">
        <f>TEXT(DATE(2026,14,1),"MM/YYYY")</f>
        <v/>
      </c>
      <c r="C19" s="39">
        <f>'2.Kim Tu Thap 4 Tang'!D5</f>
        <v/>
      </c>
      <c r="D19" s="40">
        <f>'2.Kim Tu Thap 4 Tang'!D6</f>
        <v/>
      </c>
      <c r="E19" s="41">
        <f>'2.Kim Tu Thap 4 Tang'!D7</f>
        <v/>
      </c>
      <c r="F19" s="42">
        <f>'2.Kim Tu Thap 4 Tang'!D8</f>
        <v/>
      </c>
      <c r="G19" s="43">
        <f>SUM(C19:F19)</f>
        <v/>
      </c>
      <c r="H19" s="44">
        <f>H18+G19</f>
        <v/>
      </c>
      <c r="I19" s="47" t="n"/>
    </row>
    <row r="20" ht="18" customHeight="1">
      <c r="A20" s="37" t="n">
        <v>15</v>
      </c>
      <c r="B20" s="38">
        <f>TEXT(DATE(2026,15,1),"MM/YYYY")</f>
        <v/>
      </c>
      <c r="C20" s="39">
        <f>'2.Kim Tu Thap 4 Tang'!D5</f>
        <v/>
      </c>
      <c r="D20" s="40">
        <f>'2.Kim Tu Thap 4 Tang'!D6</f>
        <v/>
      </c>
      <c r="E20" s="41">
        <f>'2.Kim Tu Thap 4 Tang'!D7</f>
        <v/>
      </c>
      <c r="F20" s="42">
        <f>'2.Kim Tu Thap 4 Tang'!D8</f>
        <v/>
      </c>
      <c r="G20" s="43">
        <f>SUM(C20:F20)</f>
        <v/>
      </c>
      <c r="H20" s="44">
        <f>H19+G20</f>
        <v/>
      </c>
      <c r="I20" s="45" t="n"/>
    </row>
    <row r="21" ht="18" customHeight="1">
      <c r="A21" s="37" t="n">
        <v>16</v>
      </c>
      <c r="B21" s="46">
        <f>TEXT(DATE(2026,16,1),"MM/YYYY")</f>
        <v/>
      </c>
      <c r="C21" s="39">
        <f>'2.Kim Tu Thap 4 Tang'!D5</f>
        <v/>
      </c>
      <c r="D21" s="40">
        <f>'2.Kim Tu Thap 4 Tang'!D6</f>
        <v/>
      </c>
      <c r="E21" s="41">
        <f>'2.Kim Tu Thap 4 Tang'!D7</f>
        <v/>
      </c>
      <c r="F21" s="42">
        <f>'2.Kim Tu Thap 4 Tang'!D8</f>
        <v/>
      </c>
      <c r="G21" s="43">
        <f>SUM(C21:F21)</f>
        <v/>
      </c>
      <c r="H21" s="44">
        <f>H20+G21</f>
        <v/>
      </c>
      <c r="I21" s="47" t="n"/>
    </row>
    <row r="22" ht="18" customHeight="1">
      <c r="A22" s="37" t="n">
        <v>17</v>
      </c>
      <c r="B22" s="38">
        <f>TEXT(DATE(2026,17,1),"MM/YYYY")</f>
        <v/>
      </c>
      <c r="C22" s="39">
        <f>'2.Kim Tu Thap 4 Tang'!D5</f>
        <v/>
      </c>
      <c r="D22" s="40">
        <f>'2.Kim Tu Thap 4 Tang'!D6</f>
        <v/>
      </c>
      <c r="E22" s="41">
        <f>'2.Kim Tu Thap 4 Tang'!D7</f>
        <v/>
      </c>
      <c r="F22" s="42">
        <f>'2.Kim Tu Thap 4 Tang'!D8</f>
        <v/>
      </c>
      <c r="G22" s="43">
        <f>SUM(C22:F22)</f>
        <v/>
      </c>
      <c r="H22" s="44">
        <f>H21+G22</f>
        <v/>
      </c>
      <c r="I22" s="45" t="n"/>
    </row>
    <row r="23" ht="18" customHeight="1">
      <c r="A23" s="37" t="n">
        <v>18</v>
      </c>
      <c r="B23" s="46">
        <f>TEXT(DATE(2026,18,1),"MM/YYYY")</f>
        <v/>
      </c>
      <c r="C23" s="39">
        <f>'2.Kim Tu Thap 4 Tang'!D5</f>
        <v/>
      </c>
      <c r="D23" s="40">
        <f>'2.Kim Tu Thap 4 Tang'!D6</f>
        <v/>
      </c>
      <c r="E23" s="41">
        <f>'2.Kim Tu Thap 4 Tang'!D7</f>
        <v/>
      </c>
      <c r="F23" s="42">
        <f>'2.Kim Tu Thap 4 Tang'!D8</f>
        <v/>
      </c>
      <c r="G23" s="43">
        <f>SUM(C23:F23)</f>
        <v/>
      </c>
      <c r="H23" s="44">
        <f>H22+G23</f>
        <v/>
      </c>
      <c r="I23" s="47" t="n"/>
    </row>
    <row r="24" ht="18" customHeight="1">
      <c r="A24" s="37" t="n">
        <v>19</v>
      </c>
      <c r="B24" s="38">
        <f>TEXT(DATE(2026,19,1),"MM/YYYY")</f>
        <v/>
      </c>
      <c r="C24" s="39">
        <f>'2.Kim Tu Thap 4 Tang'!D5</f>
        <v/>
      </c>
      <c r="D24" s="40">
        <f>'2.Kim Tu Thap 4 Tang'!D6</f>
        <v/>
      </c>
      <c r="E24" s="41">
        <f>'2.Kim Tu Thap 4 Tang'!D7</f>
        <v/>
      </c>
      <c r="F24" s="42">
        <f>'2.Kim Tu Thap 4 Tang'!D8</f>
        <v/>
      </c>
      <c r="G24" s="43">
        <f>SUM(C24:F24)</f>
        <v/>
      </c>
      <c r="H24" s="44">
        <f>H23+G24</f>
        <v/>
      </c>
      <c r="I24" s="45" t="n"/>
    </row>
    <row r="25" ht="18" customHeight="1">
      <c r="A25" s="37" t="n">
        <v>20</v>
      </c>
      <c r="B25" s="46">
        <f>TEXT(DATE(2026,20,1),"MM/YYYY")</f>
        <v/>
      </c>
      <c r="C25" s="39">
        <f>'2.Kim Tu Thap 4 Tang'!D5</f>
        <v/>
      </c>
      <c r="D25" s="40">
        <f>'2.Kim Tu Thap 4 Tang'!D6</f>
        <v/>
      </c>
      <c r="E25" s="41">
        <f>'2.Kim Tu Thap 4 Tang'!D7</f>
        <v/>
      </c>
      <c r="F25" s="42">
        <f>'2.Kim Tu Thap 4 Tang'!D8</f>
        <v/>
      </c>
      <c r="G25" s="43">
        <f>SUM(C25:F25)</f>
        <v/>
      </c>
      <c r="H25" s="44">
        <f>H24+G25</f>
        <v/>
      </c>
      <c r="I25" s="47" t="n"/>
    </row>
    <row r="26" ht="18" customHeight="1">
      <c r="A26" s="37" t="n">
        <v>21</v>
      </c>
      <c r="B26" s="38">
        <f>TEXT(DATE(2026,21,1),"MM/YYYY")</f>
        <v/>
      </c>
      <c r="C26" s="39">
        <f>'2.Kim Tu Thap 4 Tang'!D5</f>
        <v/>
      </c>
      <c r="D26" s="40">
        <f>'2.Kim Tu Thap 4 Tang'!D6</f>
        <v/>
      </c>
      <c r="E26" s="41">
        <f>'2.Kim Tu Thap 4 Tang'!D7</f>
        <v/>
      </c>
      <c r="F26" s="42">
        <f>'2.Kim Tu Thap 4 Tang'!D8</f>
        <v/>
      </c>
      <c r="G26" s="43">
        <f>SUM(C26:F26)</f>
        <v/>
      </c>
      <c r="H26" s="44">
        <f>H25+G26</f>
        <v/>
      </c>
      <c r="I26" s="45" t="n"/>
    </row>
    <row r="27" ht="18" customHeight="1">
      <c r="A27" s="37" t="n">
        <v>22</v>
      </c>
      <c r="B27" s="46">
        <f>TEXT(DATE(2026,22,1),"MM/YYYY")</f>
        <v/>
      </c>
      <c r="C27" s="39">
        <f>'2.Kim Tu Thap 4 Tang'!D5</f>
        <v/>
      </c>
      <c r="D27" s="40">
        <f>'2.Kim Tu Thap 4 Tang'!D6</f>
        <v/>
      </c>
      <c r="E27" s="41">
        <f>'2.Kim Tu Thap 4 Tang'!D7</f>
        <v/>
      </c>
      <c r="F27" s="42">
        <f>'2.Kim Tu Thap 4 Tang'!D8</f>
        <v/>
      </c>
      <c r="G27" s="43">
        <f>SUM(C27:F27)</f>
        <v/>
      </c>
      <c r="H27" s="44">
        <f>H26+G27</f>
        <v/>
      </c>
      <c r="I27" s="47" t="n"/>
    </row>
    <row r="28" ht="18" customHeight="1">
      <c r="A28" s="37" t="n">
        <v>23</v>
      </c>
      <c r="B28" s="38">
        <f>TEXT(DATE(2026,23,1),"MM/YYYY")</f>
        <v/>
      </c>
      <c r="C28" s="39">
        <f>'2.Kim Tu Thap 4 Tang'!D5</f>
        <v/>
      </c>
      <c r="D28" s="40">
        <f>'2.Kim Tu Thap 4 Tang'!D6</f>
        <v/>
      </c>
      <c r="E28" s="41">
        <f>'2.Kim Tu Thap 4 Tang'!D7</f>
        <v/>
      </c>
      <c r="F28" s="42">
        <f>'2.Kim Tu Thap 4 Tang'!D8</f>
        <v/>
      </c>
      <c r="G28" s="43">
        <f>SUM(C28:F28)</f>
        <v/>
      </c>
      <c r="H28" s="44">
        <f>H27+G28</f>
        <v/>
      </c>
      <c r="I28" s="45" t="n"/>
    </row>
    <row r="29" ht="18" customHeight="1">
      <c r="A29" s="37" t="n">
        <v>24</v>
      </c>
      <c r="B29" s="46">
        <f>TEXT(DATE(2026,24,1),"MM/YYYY")</f>
        <v/>
      </c>
      <c r="C29" s="39">
        <f>'2.Kim Tu Thap 4 Tang'!D5</f>
        <v/>
      </c>
      <c r="D29" s="40">
        <f>'2.Kim Tu Thap 4 Tang'!D6</f>
        <v/>
      </c>
      <c r="E29" s="41">
        <f>'2.Kim Tu Thap 4 Tang'!D7</f>
        <v/>
      </c>
      <c r="F29" s="42">
        <f>'2.Kim Tu Thap 4 Tang'!D8</f>
        <v/>
      </c>
      <c r="G29" s="43">
        <f>SUM(C29:F29)</f>
        <v/>
      </c>
      <c r="H29" s="44">
        <f>H28+G29</f>
        <v/>
      </c>
      <c r="I29" s="47" t="n"/>
    </row>
    <row r="30" ht="18" customHeight="1">
      <c r="A30" s="37" t="n">
        <v>25</v>
      </c>
      <c r="B30" s="38">
        <f>TEXT(DATE(2026,25,1),"MM/YYYY")</f>
        <v/>
      </c>
      <c r="C30" s="39">
        <f>'2.Kim Tu Thap 4 Tang'!D5</f>
        <v/>
      </c>
      <c r="D30" s="40">
        <f>'2.Kim Tu Thap 4 Tang'!D6</f>
        <v/>
      </c>
      <c r="E30" s="41">
        <f>'2.Kim Tu Thap 4 Tang'!D7</f>
        <v/>
      </c>
      <c r="F30" s="42">
        <f>'2.Kim Tu Thap 4 Tang'!D8</f>
        <v/>
      </c>
      <c r="G30" s="43">
        <f>SUM(C30:F30)</f>
        <v/>
      </c>
      <c r="H30" s="44">
        <f>H29+G30</f>
        <v/>
      </c>
      <c r="I30" s="45" t="n"/>
    </row>
    <row r="31" ht="18" customHeight="1">
      <c r="A31" s="37" t="n">
        <v>26</v>
      </c>
      <c r="B31" s="46">
        <f>TEXT(DATE(2026,26,1),"MM/YYYY")</f>
        <v/>
      </c>
      <c r="C31" s="39">
        <f>'2.Kim Tu Thap 4 Tang'!D5</f>
        <v/>
      </c>
      <c r="D31" s="40">
        <f>'2.Kim Tu Thap 4 Tang'!D6</f>
        <v/>
      </c>
      <c r="E31" s="41">
        <f>'2.Kim Tu Thap 4 Tang'!D7</f>
        <v/>
      </c>
      <c r="F31" s="42">
        <f>'2.Kim Tu Thap 4 Tang'!D8</f>
        <v/>
      </c>
      <c r="G31" s="43">
        <f>SUM(C31:F31)</f>
        <v/>
      </c>
      <c r="H31" s="44">
        <f>H30+G31</f>
        <v/>
      </c>
      <c r="I31" s="47" t="n"/>
    </row>
    <row r="32" ht="18" customHeight="1">
      <c r="A32" s="37" t="n">
        <v>27</v>
      </c>
      <c r="B32" s="38">
        <f>TEXT(DATE(2026,27,1),"MM/YYYY")</f>
        <v/>
      </c>
      <c r="C32" s="39">
        <f>'2.Kim Tu Thap 4 Tang'!D5</f>
        <v/>
      </c>
      <c r="D32" s="40">
        <f>'2.Kim Tu Thap 4 Tang'!D6</f>
        <v/>
      </c>
      <c r="E32" s="41">
        <f>'2.Kim Tu Thap 4 Tang'!D7</f>
        <v/>
      </c>
      <c r="F32" s="42">
        <f>'2.Kim Tu Thap 4 Tang'!D8</f>
        <v/>
      </c>
      <c r="G32" s="43">
        <f>SUM(C32:F32)</f>
        <v/>
      </c>
      <c r="H32" s="44">
        <f>H31+G32</f>
        <v/>
      </c>
      <c r="I32" s="45" t="n"/>
    </row>
    <row r="33" ht="18" customHeight="1">
      <c r="A33" s="37" t="n">
        <v>28</v>
      </c>
      <c r="B33" s="46">
        <f>TEXT(DATE(2026,28,1),"MM/YYYY")</f>
        <v/>
      </c>
      <c r="C33" s="39">
        <f>'2.Kim Tu Thap 4 Tang'!D5</f>
        <v/>
      </c>
      <c r="D33" s="40">
        <f>'2.Kim Tu Thap 4 Tang'!D6</f>
        <v/>
      </c>
      <c r="E33" s="41">
        <f>'2.Kim Tu Thap 4 Tang'!D7</f>
        <v/>
      </c>
      <c r="F33" s="42">
        <f>'2.Kim Tu Thap 4 Tang'!D8</f>
        <v/>
      </c>
      <c r="G33" s="43">
        <f>SUM(C33:F33)</f>
        <v/>
      </c>
      <c r="H33" s="44">
        <f>H32+G33</f>
        <v/>
      </c>
      <c r="I33" s="47" t="n"/>
    </row>
    <row r="34" ht="18" customHeight="1">
      <c r="A34" s="37" t="n">
        <v>29</v>
      </c>
      <c r="B34" s="38">
        <f>TEXT(DATE(2026,29,1),"MM/YYYY")</f>
        <v/>
      </c>
      <c r="C34" s="39">
        <f>'2.Kim Tu Thap 4 Tang'!D5</f>
        <v/>
      </c>
      <c r="D34" s="40">
        <f>'2.Kim Tu Thap 4 Tang'!D6</f>
        <v/>
      </c>
      <c r="E34" s="41">
        <f>'2.Kim Tu Thap 4 Tang'!D7</f>
        <v/>
      </c>
      <c r="F34" s="42">
        <f>'2.Kim Tu Thap 4 Tang'!D8</f>
        <v/>
      </c>
      <c r="G34" s="43">
        <f>SUM(C34:F34)</f>
        <v/>
      </c>
      <c r="H34" s="44">
        <f>H33+G34</f>
        <v/>
      </c>
      <c r="I34" s="45" t="n"/>
    </row>
    <row r="35" ht="18" customHeight="1">
      <c r="A35" s="37" t="n">
        <v>30</v>
      </c>
      <c r="B35" s="46">
        <f>TEXT(DATE(2026,30,1),"MM/YYYY")</f>
        <v/>
      </c>
      <c r="C35" s="39">
        <f>'2.Kim Tu Thap 4 Tang'!D5</f>
        <v/>
      </c>
      <c r="D35" s="40">
        <f>'2.Kim Tu Thap 4 Tang'!D6</f>
        <v/>
      </c>
      <c r="E35" s="41">
        <f>'2.Kim Tu Thap 4 Tang'!D7</f>
        <v/>
      </c>
      <c r="F35" s="42">
        <f>'2.Kim Tu Thap 4 Tang'!D8</f>
        <v/>
      </c>
      <c r="G35" s="43">
        <f>SUM(C35:F35)</f>
        <v/>
      </c>
      <c r="H35" s="44">
        <f>H34+G35</f>
        <v/>
      </c>
      <c r="I35" s="47" t="n"/>
    </row>
    <row r="36" ht="18" customHeight="1">
      <c r="A36" s="37" t="n">
        <v>31</v>
      </c>
      <c r="B36" s="38">
        <f>TEXT(DATE(2026,31,1),"MM/YYYY")</f>
        <v/>
      </c>
      <c r="C36" s="39">
        <f>'2.Kim Tu Thap 4 Tang'!D5</f>
        <v/>
      </c>
      <c r="D36" s="40">
        <f>'2.Kim Tu Thap 4 Tang'!D6</f>
        <v/>
      </c>
      <c r="E36" s="41">
        <f>'2.Kim Tu Thap 4 Tang'!D7</f>
        <v/>
      </c>
      <c r="F36" s="42">
        <f>'2.Kim Tu Thap 4 Tang'!D8</f>
        <v/>
      </c>
      <c r="G36" s="43">
        <f>SUM(C36:F36)</f>
        <v/>
      </c>
      <c r="H36" s="44">
        <f>H35+G36</f>
        <v/>
      </c>
      <c r="I36" s="45" t="n"/>
    </row>
    <row r="37" ht="18" customHeight="1">
      <c r="A37" s="37" t="n">
        <v>32</v>
      </c>
      <c r="B37" s="46">
        <f>TEXT(DATE(2026,32,1),"MM/YYYY")</f>
        <v/>
      </c>
      <c r="C37" s="39">
        <f>'2.Kim Tu Thap 4 Tang'!D5</f>
        <v/>
      </c>
      <c r="D37" s="40">
        <f>'2.Kim Tu Thap 4 Tang'!D6</f>
        <v/>
      </c>
      <c r="E37" s="41">
        <f>'2.Kim Tu Thap 4 Tang'!D7</f>
        <v/>
      </c>
      <c r="F37" s="42">
        <f>'2.Kim Tu Thap 4 Tang'!D8</f>
        <v/>
      </c>
      <c r="G37" s="43">
        <f>SUM(C37:F37)</f>
        <v/>
      </c>
      <c r="H37" s="44">
        <f>H36+G37</f>
        <v/>
      </c>
      <c r="I37" s="47" t="n"/>
    </row>
    <row r="38" ht="18" customHeight="1">
      <c r="A38" s="37" t="n">
        <v>33</v>
      </c>
      <c r="B38" s="38">
        <f>TEXT(DATE(2026,33,1),"MM/YYYY")</f>
        <v/>
      </c>
      <c r="C38" s="39">
        <f>'2.Kim Tu Thap 4 Tang'!D5</f>
        <v/>
      </c>
      <c r="D38" s="40">
        <f>'2.Kim Tu Thap 4 Tang'!D6</f>
        <v/>
      </c>
      <c r="E38" s="41">
        <f>'2.Kim Tu Thap 4 Tang'!D7</f>
        <v/>
      </c>
      <c r="F38" s="42">
        <f>'2.Kim Tu Thap 4 Tang'!D8</f>
        <v/>
      </c>
      <c r="G38" s="43">
        <f>SUM(C38:F38)</f>
        <v/>
      </c>
      <c r="H38" s="44">
        <f>H37+G38</f>
        <v/>
      </c>
      <c r="I38" s="45" t="n"/>
    </row>
    <row r="39" ht="18" customHeight="1">
      <c r="A39" s="37" t="n">
        <v>34</v>
      </c>
      <c r="B39" s="46">
        <f>TEXT(DATE(2026,34,1),"MM/YYYY")</f>
        <v/>
      </c>
      <c r="C39" s="39">
        <f>'2.Kim Tu Thap 4 Tang'!D5</f>
        <v/>
      </c>
      <c r="D39" s="40">
        <f>'2.Kim Tu Thap 4 Tang'!D6</f>
        <v/>
      </c>
      <c r="E39" s="41">
        <f>'2.Kim Tu Thap 4 Tang'!D7</f>
        <v/>
      </c>
      <c r="F39" s="42">
        <f>'2.Kim Tu Thap 4 Tang'!D8</f>
        <v/>
      </c>
      <c r="G39" s="43">
        <f>SUM(C39:F39)</f>
        <v/>
      </c>
      <c r="H39" s="44">
        <f>H38+G39</f>
        <v/>
      </c>
      <c r="I39" s="47" t="n"/>
    </row>
    <row r="40" ht="18" customHeight="1">
      <c r="A40" s="37" t="n">
        <v>35</v>
      </c>
      <c r="B40" s="38">
        <f>TEXT(DATE(2026,35,1),"MM/YYYY")</f>
        <v/>
      </c>
      <c r="C40" s="39">
        <f>'2.Kim Tu Thap 4 Tang'!D5</f>
        <v/>
      </c>
      <c r="D40" s="40">
        <f>'2.Kim Tu Thap 4 Tang'!D6</f>
        <v/>
      </c>
      <c r="E40" s="41">
        <f>'2.Kim Tu Thap 4 Tang'!D7</f>
        <v/>
      </c>
      <c r="F40" s="42">
        <f>'2.Kim Tu Thap 4 Tang'!D8</f>
        <v/>
      </c>
      <c r="G40" s="43">
        <f>SUM(C40:F40)</f>
        <v/>
      </c>
      <c r="H40" s="44">
        <f>H39+G40</f>
        <v/>
      </c>
      <c r="I40" s="45" t="n"/>
    </row>
    <row r="41" ht="18" customHeight="1">
      <c r="A41" s="37" t="n">
        <v>36</v>
      </c>
      <c r="B41" s="46">
        <f>TEXT(DATE(2026,36,1),"MM/YYYY")</f>
        <v/>
      </c>
      <c r="C41" s="39">
        <f>'2.Kim Tu Thap 4 Tang'!D5</f>
        <v/>
      </c>
      <c r="D41" s="40">
        <f>'2.Kim Tu Thap 4 Tang'!D6</f>
        <v/>
      </c>
      <c r="E41" s="41">
        <f>'2.Kim Tu Thap 4 Tang'!D7</f>
        <v/>
      </c>
      <c r="F41" s="42">
        <f>'2.Kim Tu Thap 4 Tang'!D8</f>
        <v/>
      </c>
      <c r="G41" s="43">
        <f>SUM(C41:F41)</f>
        <v/>
      </c>
      <c r="H41" s="44">
        <f>H40+G41</f>
        <v/>
      </c>
      <c r="I41" s="47" t="n"/>
    </row>
    <row r="42" ht="18" customHeight="1">
      <c r="A42" s="37" t="n">
        <v>37</v>
      </c>
      <c r="B42" s="38">
        <f>TEXT(DATE(2026,37,1),"MM/YYYY")</f>
        <v/>
      </c>
      <c r="C42" s="39">
        <f>'2.Kim Tu Thap 4 Tang'!D5</f>
        <v/>
      </c>
      <c r="D42" s="40">
        <f>'2.Kim Tu Thap 4 Tang'!D6</f>
        <v/>
      </c>
      <c r="E42" s="41">
        <f>'2.Kim Tu Thap 4 Tang'!D7</f>
        <v/>
      </c>
      <c r="F42" s="42">
        <f>'2.Kim Tu Thap 4 Tang'!D8</f>
        <v/>
      </c>
      <c r="G42" s="43">
        <f>SUM(C42:F42)</f>
        <v/>
      </c>
      <c r="H42" s="44">
        <f>H41+G42</f>
        <v/>
      </c>
      <c r="I42" s="45" t="n"/>
    </row>
    <row r="43" ht="18" customHeight="1">
      <c r="A43" s="37" t="n">
        <v>38</v>
      </c>
      <c r="B43" s="46">
        <f>TEXT(DATE(2026,38,1),"MM/YYYY")</f>
        <v/>
      </c>
      <c r="C43" s="39">
        <f>'2.Kim Tu Thap 4 Tang'!D5</f>
        <v/>
      </c>
      <c r="D43" s="40">
        <f>'2.Kim Tu Thap 4 Tang'!D6</f>
        <v/>
      </c>
      <c r="E43" s="41">
        <f>'2.Kim Tu Thap 4 Tang'!D7</f>
        <v/>
      </c>
      <c r="F43" s="42">
        <f>'2.Kim Tu Thap 4 Tang'!D8</f>
        <v/>
      </c>
      <c r="G43" s="43">
        <f>SUM(C43:F43)</f>
        <v/>
      </c>
      <c r="H43" s="44">
        <f>H42+G43</f>
        <v/>
      </c>
      <c r="I43" s="47" t="n"/>
    </row>
    <row r="44" ht="18" customHeight="1">
      <c r="A44" s="37" t="n">
        <v>39</v>
      </c>
      <c r="B44" s="38">
        <f>TEXT(DATE(2026,39,1),"MM/YYYY")</f>
        <v/>
      </c>
      <c r="C44" s="39">
        <f>'2.Kim Tu Thap 4 Tang'!D5</f>
        <v/>
      </c>
      <c r="D44" s="40">
        <f>'2.Kim Tu Thap 4 Tang'!D6</f>
        <v/>
      </c>
      <c r="E44" s="41">
        <f>'2.Kim Tu Thap 4 Tang'!D7</f>
        <v/>
      </c>
      <c r="F44" s="42">
        <f>'2.Kim Tu Thap 4 Tang'!D8</f>
        <v/>
      </c>
      <c r="G44" s="43">
        <f>SUM(C44:F44)</f>
        <v/>
      </c>
      <c r="H44" s="44">
        <f>H43+G44</f>
        <v/>
      </c>
      <c r="I44" s="45" t="n"/>
    </row>
    <row r="45" ht="18" customHeight="1">
      <c r="A45" s="37" t="n">
        <v>40</v>
      </c>
      <c r="B45" s="46">
        <f>TEXT(DATE(2026,40,1),"MM/YYYY")</f>
        <v/>
      </c>
      <c r="C45" s="39">
        <f>'2.Kim Tu Thap 4 Tang'!D5</f>
        <v/>
      </c>
      <c r="D45" s="40">
        <f>'2.Kim Tu Thap 4 Tang'!D6</f>
        <v/>
      </c>
      <c r="E45" s="41">
        <f>'2.Kim Tu Thap 4 Tang'!D7</f>
        <v/>
      </c>
      <c r="F45" s="42">
        <f>'2.Kim Tu Thap 4 Tang'!D8</f>
        <v/>
      </c>
      <c r="G45" s="43">
        <f>SUM(C45:F45)</f>
        <v/>
      </c>
      <c r="H45" s="44">
        <f>H44+G45</f>
        <v/>
      </c>
      <c r="I45" s="47" t="n"/>
    </row>
    <row r="46" ht="18" customHeight="1">
      <c r="A46" s="37" t="n">
        <v>41</v>
      </c>
      <c r="B46" s="38">
        <f>TEXT(DATE(2026,41,1),"MM/YYYY")</f>
        <v/>
      </c>
      <c r="C46" s="39">
        <f>'2.Kim Tu Thap 4 Tang'!D5</f>
        <v/>
      </c>
      <c r="D46" s="40">
        <f>'2.Kim Tu Thap 4 Tang'!D6</f>
        <v/>
      </c>
      <c r="E46" s="41">
        <f>'2.Kim Tu Thap 4 Tang'!D7</f>
        <v/>
      </c>
      <c r="F46" s="42">
        <f>'2.Kim Tu Thap 4 Tang'!D8</f>
        <v/>
      </c>
      <c r="G46" s="43">
        <f>SUM(C46:F46)</f>
        <v/>
      </c>
      <c r="H46" s="44">
        <f>H45+G46</f>
        <v/>
      </c>
      <c r="I46" s="45" t="n"/>
    </row>
    <row r="47" ht="18" customHeight="1">
      <c r="A47" s="37" t="n">
        <v>42</v>
      </c>
      <c r="B47" s="46">
        <f>TEXT(DATE(2026,42,1),"MM/YYYY")</f>
        <v/>
      </c>
      <c r="C47" s="39">
        <f>'2.Kim Tu Thap 4 Tang'!D5</f>
        <v/>
      </c>
      <c r="D47" s="40">
        <f>'2.Kim Tu Thap 4 Tang'!D6</f>
        <v/>
      </c>
      <c r="E47" s="41">
        <f>'2.Kim Tu Thap 4 Tang'!D7</f>
        <v/>
      </c>
      <c r="F47" s="42">
        <f>'2.Kim Tu Thap 4 Tang'!D8</f>
        <v/>
      </c>
      <c r="G47" s="43">
        <f>SUM(C47:F47)</f>
        <v/>
      </c>
      <c r="H47" s="44">
        <f>H46+G47</f>
        <v/>
      </c>
      <c r="I47" s="47" t="n"/>
    </row>
    <row r="48" ht="18" customHeight="1">
      <c r="A48" s="37" t="n">
        <v>43</v>
      </c>
      <c r="B48" s="38">
        <f>TEXT(DATE(2026,43,1),"MM/YYYY")</f>
        <v/>
      </c>
      <c r="C48" s="39">
        <f>'2.Kim Tu Thap 4 Tang'!D5</f>
        <v/>
      </c>
      <c r="D48" s="40">
        <f>'2.Kim Tu Thap 4 Tang'!D6</f>
        <v/>
      </c>
      <c r="E48" s="41">
        <f>'2.Kim Tu Thap 4 Tang'!D7</f>
        <v/>
      </c>
      <c r="F48" s="42">
        <f>'2.Kim Tu Thap 4 Tang'!D8</f>
        <v/>
      </c>
      <c r="G48" s="43">
        <f>SUM(C48:F48)</f>
        <v/>
      </c>
      <c r="H48" s="44">
        <f>H47+G48</f>
        <v/>
      </c>
      <c r="I48" s="45" t="n"/>
    </row>
    <row r="49" ht="18" customHeight="1">
      <c r="A49" s="37" t="n">
        <v>44</v>
      </c>
      <c r="B49" s="46">
        <f>TEXT(DATE(2026,44,1),"MM/YYYY")</f>
        <v/>
      </c>
      <c r="C49" s="39">
        <f>'2.Kim Tu Thap 4 Tang'!D5</f>
        <v/>
      </c>
      <c r="D49" s="40">
        <f>'2.Kim Tu Thap 4 Tang'!D6</f>
        <v/>
      </c>
      <c r="E49" s="41">
        <f>'2.Kim Tu Thap 4 Tang'!D7</f>
        <v/>
      </c>
      <c r="F49" s="42">
        <f>'2.Kim Tu Thap 4 Tang'!D8</f>
        <v/>
      </c>
      <c r="G49" s="43">
        <f>SUM(C49:F49)</f>
        <v/>
      </c>
      <c r="H49" s="44">
        <f>H48+G49</f>
        <v/>
      </c>
      <c r="I49" s="47" t="n"/>
    </row>
    <row r="50" ht="18" customHeight="1">
      <c r="A50" s="37" t="n">
        <v>45</v>
      </c>
      <c r="B50" s="38">
        <f>TEXT(DATE(2026,45,1),"MM/YYYY")</f>
        <v/>
      </c>
      <c r="C50" s="39">
        <f>'2.Kim Tu Thap 4 Tang'!D5</f>
        <v/>
      </c>
      <c r="D50" s="40">
        <f>'2.Kim Tu Thap 4 Tang'!D6</f>
        <v/>
      </c>
      <c r="E50" s="41">
        <f>'2.Kim Tu Thap 4 Tang'!D7</f>
        <v/>
      </c>
      <c r="F50" s="42">
        <f>'2.Kim Tu Thap 4 Tang'!D8</f>
        <v/>
      </c>
      <c r="G50" s="43">
        <f>SUM(C50:F50)</f>
        <v/>
      </c>
      <c r="H50" s="44">
        <f>H49+G50</f>
        <v/>
      </c>
      <c r="I50" s="45" t="n"/>
    </row>
    <row r="51" ht="18" customHeight="1">
      <c r="A51" s="37" t="n">
        <v>46</v>
      </c>
      <c r="B51" s="46">
        <f>TEXT(DATE(2026,46,1),"MM/YYYY")</f>
        <v/>
      </c>
      <c r="C51" s="39">
        <f>'2.Kim Tu Thap 4 Tang'!D5</f>
        <v/>
      </c>
      <c r="D51" s="40">
        <f>'2.Kim Tu Thap 4 Tang'!D6</f>
        <v/>
      </c>
      <c r="E51" s="41">
        <f>'2.Kim Tu Thap 4 Tang'!D7</f>
        <v/>
      </c>
      <c r="F51" s="42">
        <f>'2.Kim Tu Thap 4 Tang'!D8</f>
        <v/>
      </c>
      <c r="G51" s="43">
        <f>SUM(C51:F51)</f>
        <v/>
      </c>
      <c r="H51" s="44">
        <f>H50+G51</f>
        <v/>
      </c>
      <c r="I51" s="47" t="n"/>
    </row>
    <row r="52" ht="18" customHeight="1">
      <c r="A52" s="37" t="n">
        <v>47</v>
      </c>
      <c r="B52" s="38">
        <f>TEXT(DATE(2026,47,1),"MM/YYYY")</f>
        <v/>
      </c>
      <c r="C52" s="39">
        <f>'2.Kim Tu Thap 4 Tang'!D5</f>
        <v/>
      </c>
      <c r="D52" s="40">
        <f>'2.Kim Tu Thap 4 Tang'!D6</f>
        <v/>
      </c>
      <c r="E52" s="41">
        <f>'2.Kim Tu Thap 4 Tang'!D7</f>
        <v/>
      </c>
      <c r="F52" s="42">
        <f>'2.Kim Tu Thap 4 Tang'!D8</f>
        <v/>
      </c>
      <c r="G52" s="43">
        <f>SUM(C52:F52)</f>
        <v/>
      </c>
      <c r="H52" s="44">
        <f>H51+G52</f>
        <v/>
      </c>
      <c r="I52" s="45" t="n"/>
    </row>
    <row r="53" ht="18" customHeight="1">
      <c r="A53" s="37" t="n">
        <v>48</v>
      </c>
      <c r="B53" s="46">
        <f>TEXT(DATE(2026,48,1),"MM/YYYY")</f>
        <v/>
      </c>
      <c r="C53" s="39">
        <f>'2.Kim Tu Thap 4 Tang'!D5</f>
        <v/>
      </c>
      <c r="D53" s="40">
        <f>'2.Kim Tu Thap 4 Tang'!D6</f>
        <v/>
      </c>
      <c r="E53" s="41">
        <f>'2.Kim Tu Thap 4 Tang'!D7</f>
        <v/>
      </c>
      <c r="F53" s="42">
        <f>'2.Kim Tu Thap 4 Tang'!D8</f>
        <v/>
      </c>
      <c r="G53" s="43">
        <f>SUM(C53:F53)</f>
        <v/>
      </c>
      <c r="H53" s="44">
        <f>H52+G53</f>
        <v/>
      </c>
      <c r="I53" s="47" t="n"/>
    </row>
    <row r="54" ht="18" customHeight="1">
      <c r="A54" s="37" t="n">
        <v>49</v>
      </c>
      <c r="B54" s="38">
        <f>TEXT(DATE(2026,49,1),"MM/YYYY")</f>
        <v/>
      </c>
      <c r="C54" s="39">
        <f>'2.Kim Tu Thap 4 Tang'!D5</f>
        <v/>
      </c>
      <c r="D54" s="40">
        <f>'2.Kim Tu Thap 4 Tang'!D6</f>
        <v/>
      </c>
      <c r="E54" s="41">
        <f>'2.Kim Tu Thap 4 Tang'!D7</f>
        <v/>
      </c>
      <c r="F54" s="42">
        <f>'2.Kim Tu Thap 4 Tang'!D8</f>
        <v/>
      </c>
      <c r="G54" s="43">
        <f>SUM(C54:F54)</f>
        <v/>
      </c>
      <c r="H54" s="44">
        <f>H53+G54</f>
        <v/>
      </c>
      <c r="I54" s="45" t="n"/>
    </row>
    <row r="55" ht="18" customHeight="1">
      <c r="A55" s="37" t="n">
        <v>50</v>
      </c>
      <c r="B55" s="46">
        <f>TEXT(DATE(2026,50,1),"MM/YYYY")</f>
        <v/>
      </c>
      <c r="C55" s="39">
        <f>'2.Kim Tu Thap 4 Tang'!D5</f>
        <v/>
      </c>
      <c r="D55" s="40">
        <f>'2.Kim Tu Thap 4 Tang'!D6</f>
        <v/>
      </c>
      <c r="E55" s="41">
        <f>'2.Kim Tu Thap 4 Tang'!D7</f>
        <v/>
      </c>
      <c r="F55" s="42">
        <f>'2.Kim Tu Thap 4 Tang'!D8</f>
        <v/>
      </c>
      <c r="G55" s="43">
        <f>SUM(C55:F55)</f>
        <v/>
      </c>
      <c r="H55" s="44">
        <f>H54+G55</f>
        <v/>
      </c>
      <c r="I55" s="47" t="n"/>
    </row>
    <row r="56" ht="18" customHeight="1">
      <c r="A56" s="37" t="n">
        <v>51</v>
      </c>
      <c r="B56" s="38">
        <f>TEXT(DATE(2026,51,1),"MM/YYYY")</f>
        <v/>
      </c>
      <c r="C56" s="39">
        <f>'2.Kim Tu Thap 4 Tang'!D5</f>
        <v/>
      </c>
      <c r="D56" s="40">
        <f>'2.Kim Tu Thap 4 Tang'!D6</f>
        <v/>
      </c>
      <c r="E56" s="41">
        <f>'2.Kim Tu Thap 4 Tang'!D7</f>
        <v/>
      </c>
      <c r="F56" s="42">
        <f>'2.Kim Tu Thap 4 Tang'!D8</f>
        <v/>
      </c>
      <c r="G56" s="43">
        <f>SUM(C56:F56)</f>
        <v/>
      </c>
      <c r="H56" s="44">
        <f>H55+G56</f>
        <v/>
      </c>
      <c r="I56" s="45" t="n"/>
    </row>
    <row r="57" ht="18" customHeight="1">
      <c r="A57" s="37" t="n">
        <v>52</v>
      </c>
      <c r="B57" s="46">
        <f>TEXT(DATE(2026,52,1),"MM/YYYY")</f>
        <v/>
      </c>
      <c r="C57" s="39">
        <f>'2.Kim Tu Thap 4 Tang'!D5</f>
        <v/>
      </c>
      <c r="D57" s="40">
        <f>'2.Kim Tu Thap 4 Tang'!D6</f>
        <v/>
      </c>
      <c r="E57" s="41">
        <f>'2.Kim Tu Thap 4 Tang'!D7</f>
        <v/>
      </c>
      <c r="F57" s="42">
        <f>'2.Kim Tu Thap 4 Tang'!D8</f>
        <v/>
      </c>
      <c r="G57" s="43">
        <f>SUM(C57:F57)</f>
        <v/>
      </c>
      <c r="H57" s="44">
        <f>H56+G57</f>
        <v/>
      </c>
      <c r="I57" s="47" t="n"/>
    </row>
    <row r="58" ht="18" customHeight="1">
      <c r="A58" s="37" t="n">
        <v>53</v>
      </c>
      <c r="B58" s="38">
        <f>TEXT(DATE(2026,53,1),"MM/YYYY")</f>
        <v/>
      </c>
      <c r="C58" s="39">
        <f>'2.Kim Tu Thap 4 Tang'!D5</f>
        <v/>
      </c>
      <c r="D58" s="40">
        <f>'2.Kim Tu Thap 4 Tang'!D6</f>
        <v/>
      </c>
      <c r="E58" s="41">
        <f>'2.Kim Tu Thap 4 Tang'!D7</f>
        <v/>
      </c>
      <c r="F58" s="42">
        <f>'2.Kim Tu Thap 4 Tang'!D8</f>
        <v/>
      </c>
      <c r="G58" s="43">
        <f>SUM(C58:F58)</f>
        <v/>
      </c>
      <c r="H58" s="44">
        <f>H57+G58</f>
        <v/>
      </c>
      <c r="I58" s="45" t="n"/>
    </row>
    <row r="59" ht="18" customHeight="1">
      <c r="A59" s="37" t="n">
        <v>54</v>
      </c>
      <c r="B59" s="46">
        <f>TEXT(DATE(2026,54,1),"MM/YYYY")</f>
        <v/>
      </c>
      <c r="C59" s="39">
        <f>'2.Kim Tu Thap 4 Tang'!D5</f>
        <v/>
      </c>
      <c r="D59" s="40">
        <f>'2.Kim Tu Thap 4 Tang'!D6</f>
        <v/>
      </c>
      <c r="E59" s="41">
        <f>'2.Kim Tu Thap 4 Tang'!D7</f>
        <v/>
      </c>
      <c r="F59" s="42">
        <f>'2.Kim Tu Thap 4 Tang'!D8</f>
        <v/>
      </c>
      <c r="G59" s="43">
        <f>SUM(C59:F59)</f>
        <v/>
      </c>
      <c r="H59" s="44">
        <f>H58+G59</f>
        <v/>
      </c>
      <c r="I59" s="47" t="n"/>
    </row>
    <row r="60" ht="18" customHeight="1">
      <c r="A60" s="37" t="n">
        <v>55</v>
      </c>
      <c r="B60" s="38">
        <f>TEXT(DATE(2026,55,1),"MM/YYYY")</f>
        <v/>
      </c>
      <c r="C60" s="39">
        <f>'2.Kim Tu Thap 4 Tang'!D5</f>
        <v/>
      </c>
      <c r="D60" s="40">
        <f>'2.Kim Tu Thap 4 Tang'!D6</f>
        <v/>
      </c>
      <c r="E60" s="41">
        <f>'2.Kim Tu Thap 4 Tang'!D7</f>
        <v/>
      </c>
      <c r="F60" s="42">
        <f>'2.Kim Tu Thap 4 Tang'!D8</f>
        <v/>
      </c>
      <c r="G60" s="43">
        <f>SUM(C60:F60)</f>
        <v/>
      </c>
      <c r="H60" s="44">
        <f>H59+G60</f>
        <v/>
      </c>
      <c r="I60" s="45" t="n"/>
    </row>
    <row r="61" ht="18" customHeight="1">
      <c r="A61" s="37" t="n">
        <v>56</v>
      </c>
      <c r="B61" s="46">
        <f>TEXT(DATE(2026,56,1),"MM/YYYY")</f>
        <v/>
      </c>
      <c r="C61" s="39">
        <f>'2.Kim Tu Thap 4 Tang'!D5</f>
        <v/>
      </c>
      <c r="D61" s="40">
        <f>'2.Kim Tu Thap 4 Tang'!D6</f>
        <v/>
      </c>
      <c r="E61" s="41">
        <f>'2.Kim Tu Thap 4 Tang'!D7</f>
        <v/>
      </c>
      <c r="F61" s="42">
        <f>'2.Kim Tu Thap 4 Tang'!D8</f>
        <v/>
      </c>
      <c r="G61" s="43">
        <f>SUM(C61:F61)</f>
        <v/>
      </c>
      <c r="H61" s="44">
        <f>H60+G61</f>
        <v/>
      </c>
      <c r="I61" s="47" t="n"/>
    </row>
    <row r="62" ht="18" customHeight="1">
      <c r="A62" s="37" t="n">
        <v>57</v>
      </c>
      <c r="B62" s="38">
        <f>TEXT(DATE(2026,57,1),"MM/YYYY")</f>
        <v/>
      </c>
      <c r="C62" s="39">
        <f>'2.Kim Tu Thap 4 Tang'!D5</f>
        <v/>
      </c>
      <c r="D62" s="40">
        <f>'2.Kim Tu Thap 4 Tang'!D6</f>
        <v/>
      </c>
      <c r="E62" s="41">
        <f>'2.Kim Tu Thap 4 Tang'!D7</f>
        <v/>
      </c>
      <c r="F62" s="42">
        <f>'2.Kim Tu Thap 4 Tang'!D8</f>
        <v/>
      </c>
      <c r="G62" s="43">
        <f>SUM(C62:F62)</f>
        <v/>
      </c>
      <c r="H62" s="44">
        <f>H61+G62</f>
        <v/>
      </c>
      <c r="I62" s="45" t="n"/>
    </row>
    <row r="63" ht="18" customHeight="1">
      <c r="A63" s="37" t="n">
        <v>58</v>
      </c>
      <c r="B63" s="46">
        <f>TEXT(DATE(2026,58,1),"MM/YYYY")</f>
        <v/>
      </c>
      <c r="C63" s="39">
        <f>'2.Kim Tu Thap 4 Tang'!D5</f>
        <v/>
      </c>
      <c r="D63" s="40">
        <f>'2.Kim Tu Thap 4 Tang'!D6</f>
        <v/>
      </c>
      <c r="E63" s="41">
        <f>'2.Kim Tu Thap 4 Tang'!D7</f>
        <v/>
      </c>
      <c r="F63" s="42">
        <f>'2.Kim Tu Thap 4 Tang'!D8</f>
        <v/>
      </c>
      <c r="G63" s="43">
        <f>SUM(C63:F63)</f>
        <v/>
      </c>
      <c r="H63" s="44">
        <f>H62+G63</f>
        <v/>
      </c>
      <c r="I63" s="47" t="n"/>
    </row>
    <row r="64" ht="18" customHeight="1">
      <c r="A64" s="37" t="n">
        <v>59</v>
      </c>
      <c r="B64" s="38">
        <f>TEXT(DATE(2026,59,1),"MM/YYYY")</f>
        <v/>
      </c>
      <c r="C64" s="39">
        <f>'2.Kim Tu Thap 4 Tang'!D5</f>
        <v/>
      </c>
      <c r="D64" s="40">
        <f>'2.Kim Tu Thap 4 Tang'!D6</f>
        <v/>
      </c>
      <c r="E64" s="41">
        <f>'2.Kim Tu Thap 4 Tang'!D7</f>
        <v/>
      </c>
      <c r="F64" s="42">
        <f>'2.Kim Tu Thap 4 Tang'!D8</f>
        <v/>
      </c>
      <c r="G64" s="43">
        <f>SUM(C64:F64)</f>
        <v/>
      </c>
      <c r="H64" s="44">
        <f>H63+G64</f>
        <v/>
      </c>
      <c r="I64" s="45" t="n"/>
    </row>
    <row r="65" ht="18" customHeight="1">
      <c r="A65" s="37" t="n">
        <v>60</v>
      </c>
      <c r="B65" s="46">
        <f>TEXT(DATE(2026,60,1),"MM/YYYY")</f>
        <v/>
      </c>
      <c r="C65" s="39">
        <f>'2.Kim Tu Thap 4 Tang'!D5</f>
        <v/>
      </c>
      <c r="D65" s="40">
        <f>'2.Kim Tu Thap 4 Tang'!D6</f>
        <v/>
      </c>
      <c r="E65" s="41">
        <f>'2.Kim Tu Thap 4 Tang'!D7</f>
        <v/>
      </c>
      <c r="F65" s="42">
        <f>'2.Kim Tu Thap 4 Tang'!D8</f>
        <v/>
      </c>
      <c r="G65" s="43">
        <f>SUM(C65:F65)</f>
        <v/>
      </c>
      <c r="H65" s="44">
        <f>H64+G65</f>
        <v/>
      </c>
      <c r="I65" s="47" t="n"/>
    </row>
    <row r="66" ht="24" customHeight="1">
      <c r="A66" s="29" t="inlineStr">
        <is>
          <t>TONG 60 THANG</t>
        </is>
      </c>
      <c r="C66" s="48">
        <f>SUM(C6:C65)</f>
        <v/>
      </c>
      <c r="D66" s="48">
        <f>SUM(D6:D65)</f>
        <v/>
      </c>
      <c r="E66" s="48">
        <f>SUM(E6:E65)</f>
        <v/>
      </c>
      <c r="F66" s="48">
        <f>SUM(F6:F65)</f>
        <v/>
      </c>
      <c r="G66" s="48">
        <f>SUM(G6:G65)</f>
        <v/>
      </c>
      <c r="H66" s="48">
        <f>SUM(H6:H65)</f>
        <v/>
      </c>
    </row>
  </sheetData>
  <mergeCells count="5">
    <mergeCell ref="A4:E4"/>
    <mergeCell ref="A2:I2"/>
    <mergeCell ref="A1:I1"/>
    <mergeCell ref="A66:B66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36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1" t="inlineStr">
        <is>
          <t>FIRE CALCULATOR — QUY TAC 4%</t>
        </is>
      </c>
    </row>
    <row r="2" ht="18" customHeight="1">
      <c r="A2" s="3" t="inlineStr">
        <is>
          <t>Sheet 4 - FIRE Planning | Nguyen Ngoc Ung · FIDT</t>
        </is>
      </c>
    </row>
    <row r="3" ht="22" customHeight="1">
      <c r="A3" s="5" t="inlineStr">
        <is>
          <t>Chi tieu hang thang khi nghi huu</t>
        </is>
      </c>
      <c r="B3" s="36">
        <f>'1.Ho So Ca Nhan'!B18</f>
        <v/>
      </c>
      <c r="C3" s="7" t="inlineStr">
        <is>
          <t>VND/thang</t>
        </is>
      </c>
    </row>
    <row r="4" ht="22" customHeight="1">
      <c r="A4" s="5" t="inlineStr">
        <is>
          <t>FIRE Number (chi tieu x 300)</t>
        </is>
      </c>
      <c r="B4" s="49">
        <f>'1.Ho So Ca Nhan'!B19</f>
        <v/>
      </c>
      <c r="C4" s="7" t="inlineStr">
        <is>
          <t>VND</t>
        </is>
      </c>
    </row>
    <row r="5" ht="22" customHeight="1">
      <c r="A5" s="5" t="inlineStr">
        <is>
          <t>Tai san hien tai</t>
        </is>
      </c>
      <c r="B5" s="36">
        <f>'1.Ho So Ca Nhan'!B13</f>
        <v/>
      </c>
      <c r="C5" s="7" t="inlineStr">
        <is>
          <t>VND</t>
        </is>
      </c>
    </row>
    <row r="6" ht="22" customHeight="1">
      <c r="A6" s="5" t="inlineStr">
        <is>
          <t>Thang du dau tu hang thang</t>
        </is>
      </c>
      <c r="B6" s="36">
        <f>'2.Kim Tu Thap 4 Tang'!D7</f>
        <v/>
      </c>
      <c r="C6" s="7" t="inlineStr">
        <is>
          <t>VND/thang</t>
        </is>
      </c>
    </row>
    <row r="7" ht="22" customHeight="1">
      <c r="A7" s="5" t="inlineStr">
        <is>
          <t>Tuoi hien tai</t>
        </is>
      </c>
      <c r="B7" s="50">
        <f>'1.Ho So Ca Nhan'!B15</f>
        <v/>
      </c>
      <c r="C7" s="7" t="inlineStr">
        <is>
          <t>tuoi</t>
        </is>
      </c>
    </row>
    <row r="9" ht="22" customHeight="1">
      <c r="A9" s="4" t="inlineStr">
        <is>
          <t>KICH BAN: SO NAM VA NAM DAT FIRE</t>
        </is>
      </c>
    </row>
    <row r="10" ht="24" customHeight="1">
      <c r="A10" s="17" t="inlineStr">
        <is>
          <t>CHI SO</t>
        </is>
      </c>
      <c r="B10" s="51" t="inlineStr">
        <is>
          <t>KICH BAN 1: THAN TRONG (6%/nam)</t>
        </is>
      </c>
      <c r="C10" s="52" t="inlineStr">
        <is>
          <t>KICH BAN 2: CO SO (8%/nam)</t>
        </is>
      </c>
      <c r="D10" s="53" t="inlineStr">
        <is>
          <t>KICH BAN 3: TANG TRUONG (10%/nam)</t>
        </is>
      </c>
    </row>
    <row r="11" ht="20" customHeight="1">
      <c r="A11" s="5" t="inlineStr">
        <is>
          <t>Lai suat dau tu/nam</t>
        </is>
      </c>
      <c r="B11" s="54" t="n">
        <v>0.06</v>
      </c>
      <c r="C11" s="54" t="n">
        <v>0.08</v>
      </c>
      <c r="D11" s="54" t="n">
        <v>0.1</v>
      </c>
    </row>
    <row r="12" ht="20" customHeight="1">
      <c r="A12" s="5" t="inlineStr">
        <is>
          <t>So thang can de dat FIRE</t>
        </is>
      </c>
      <c r="B12" s="55">
        <f>IFERROR(NPER(B11/12,$B$7,-$B$5,-$B$4),"Khong du")</f>
        <v/>
      </c>
      <c r="C12" s="55">
        <f>IFERROR(NPER(C11/12,$B$7,-$B$5,-$B$4),"Khong du")</f>
        <v/>
      </c>
      <c r="D12" s="55">
        <f>IFERROR(NPER(D11/12,$B$7,-$B$5,-$B$4),"Khong du")</f>
        <v/>
      </c>
    </row>
    <row r="13" ht="22" customHeight="1">
      <c r="A13" s="56" t="inlineStr">
        <is>
          <t>So NAM can de dat FIRE</t>
        </is>
      </c>
      <c r="B13" s="57">
        <f>IFERROR(B12/12,"N/A")</f>
        <v/>
      </c>
      <c r="C13" s="57">
        <f>IFERROR(C12/12,"N/A")</f>
        <v/>
      </c>
      <c r="D13" s="57">
        <f>IFERROR(D12/12,"N/A")</f>
        <v/>
      </c>
    </row>
    <row r="14" ht="22" customHeight="1">
      <c r="A14" s="56" t="inlineStr">
        <is>
          <t>Tuoi dat FIRE</t>
        </is>
      </c>
      <c r="B14" s="58">
        <f>IFERROR($B$5+B13,"N/A")</f>
        <v/>
      </c>
      <c r="C14" s="58">
        <f>IFERROR($B$5+C13,"N/A")</f>
        <v/>
      </c>
      <c r="D14" s="58">
        <f>IFERROR($B$5+D13,"N/A")</f>
        <v/>
      </c>
    </row>
    <row r="15" ht="20" customHeight="1">
      <c r="A15" s="5" t="inlineStr">
        <is>
          <t>Nam dat FIRE (uoc tinh)</t>
        </is>
      </c>
      <c r="B15" s="59">
        <f>IFERROR(2026+B13,"N/A")</f>
        <v/>
      </c>
      <c r="C15" s="59">
        <f>IFERROR(2026+C13,"N/A")</f>
        <v/>
      </c>
      <c r="D15" s="59">
        <f>IFERROR(2026+D13,"N/A")</f>
        <v/>
      </c>
    </row>
    <row r="17" ht="30" customHeight="1">
      <c r="A17" s="60" t="inlineStr">
        <is>
          <t>QUY TAC 4%: FIRE Number = Chi tieu hang thang khi nghi huu x 300 · Rut 4%/nam khi dat FIRE · Tai san ton tai 30+ nam</t>
        </is>
      </c>
    </row>
  </sheetData>
  <mergeCells count="4">
    <mergeCell ref="A2:E2"/>
    <mergeCell ref="A1:E1"/>
    <mergeCell ref="A9:E9"/>
    <mergeCell ref="A17:E1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 ht="32" customHeight="1">
      <c r="A1" s="1" t="inlineStr">
        <is>
          <t>DASHBOARD TONG QUAN — TICH SAN 5 NAM</t>
        </is>
      </c>
    </row>
    <row r="2" ht="18" customHeight="1">
      <c r="A2" s="3" t="inlineStr">
        <is>
          <t>Sheet 5 - Dashboard | Nguyen Ngoc Ung · FIDT  |  Review hang quy voi FP</t>
        </is>
      </c>
    </row>
    <row r="4" ht="20" customHeight="1">
      <c r="A4" s="61" t="inlineStr">
        <is>
          <t>THANG DU/THANG</t>
        </is>
      </c>
      <c r="B4" s="62" t="inlineStr">
        <is>
          <t>FIRE NUMBER</t>
        </is>
      </c>
      <c r="C4" s="63" t="inlineStr">
        <is>
          <t>TONG 60 THANG</t>
        </is>
      </c>
      <c r="D4" s="64" t="inlineStr">
        <is>
          <t>TUOI FIRE (8%)</t>
        </is>
      </c>
    </row>
    <row r="5" ht="28" customHeight="1">
      <c r="A5" s="65">
        <f>'1.Ho So Ca Nhan'!B6</f>
        <v/>
      </c>
      <c r="B5" s="66">
        <f>'1.Ho So Ca Nhan'!B19</f>
        <v/>
      </c>
      <c r="C5" s="67">
        <f>'3.Lich 60 Thang'!H65</f>
        <v/>
      </c>
      <c r="D5" s="68">
        <f>'4.FIRE Calculator'!C14</f>
        <v/>
      </c>
    </row>
    <row r="6" ht="16" customHeight="1">
      <c r="A6" s="69" t="inlineStr">
        <is>
          <t>VND</t>
        </is>
      </c>
      <c r="B6" s="70" t="inlineStr">
        <is>
          <t>VND</t>
        </is>
      </c>
      <c r="C6" s="71" t="inlineStr">
        <is>
          <t>VND</t>
        </is>
      </c>
      <c r="D6" s="72" t="inlineStr">
        <is>
          <t>tuoi</t>
        </is>
      </c>
    </row>
    <row r="8" ht="22" customHeight="1">
      <c r="A8" s="4" t="inlineStr">
        <is>
          <t>PHAN BO KIM TU THAP — THANG NAY</t>
        </is>
      </c>
    </row>
    <row r="9" ht="24" customHeight="1">
      <c r="A9" s="73" t="inlineStr">
        <is>
          <t>Tang 1 - Bao Ve</t>
        </is>
      </c>
      <c r="B9" s="74">
        <f>'2.Kim Tu Thap 4 Tang'!D5</f>
        <v/>
      </c>
      <c r="C9" s="75">
        <f>'2.Kim Tu Thap 4 Tang'!C5</f>
        <v/>
      </c>
      <c r="D9" s="76" t="inlineStr"/>
    </row>
    <row r="10" ht="24" customHeight="1">
      <c r="A10" s="77" t="inlineStr">
        <is>
          <t>Tang 2 - Bao Toan</t>
        </is>
      </c>
      <c r="B10" s="74">
        <f>'2.Kim Tu Thap 4 Tang'!D6</f>
        <v/>
      </c>
      <c r="C10" s="75">
        <f>'2.Kim Tu Thap 4 Tang'!C6</f>
        <v/>
      </c>
      <c r="D10" s="76" t="inlineStr"/>
    </row>
    <row r="11" ht="24" customHeight="1">
      <c r="A11" s="78" t="inlineStr">
        <is>
          <t>Tang 3 - Tang Truong</t>
        </is>
      </c>
      <c r="B11" s="74">
        <f>'2.Kim Tu Thap 4 Tang'!D7</f>
        <v/>
      </c>
      <c r="C11" s="75">
        <f>'2.Kim Tu Thap 4 Tang'!C7</f>
        <v/>
      </c>
      <c r="D11" s="76" t="inlineStr"/>
    </row>
    <row r="12" ht="24" customHeight="1">
      <c r="A12" s="79" t="inlineStr">
        <is>
          <t>Tang 4 - Dau Co</t>
        </is>
      </c>
      <c r="B12" s="74">
        <f>'2.Kim Tu Thap 4 Tang'!D8</f>
        <v/>
      </c>
      <c r="C12" s="75">
        <f>'2.Kim Tu Thap 4 Tang'!C8</f>
        <v/>
      </c>
      <c r="D12" s="76" t="inlineStr"/>
    </row>
    <row r="14" ht="22" customHeight="1">
      <c r="A14" s="4" t="inlineStr">
        <is>
          <t>FIRE SCENARIOS — 3 KICH BAN</t>
        </is>
      </c>
    </row>
    <row r="15" ht="20" customHeight="1">
      <c r="A15" s="17" t="inlineStr">
        <is>
          <t>KICH BAN</t>
        </is>
      </c>
      <c r="B15" s="17" t="inlineStr">
        <is>
          <t>LAI SUAT</t>
        </is>
      </c>
      <c r="C15" s="17" t="inlineStr">
        <is>
          <t>SO NAM</t>
        </is>
      </c>
      <c r="D15" s="17" t="inlineStr">
        <is>
          <t>TUOI FIRE</t>
        </is>
      </c>
      <c r="E15" s="17" t="inlineStr">
        <is>
          <t>NAM DAT FIRE</t>
        </is>
      </c>
    </row>
    <row r="16" ht="22" customHeight="1">
      <c r="A16" s="80" t="inlineStr">
        <is>
          <t>Than Trong</t>
        </is>
      </c>
      <c r="B16" s="81">
        <f>'4.FIRE Calculator'!B11</f>
        <v/>
      </c>
      <c r="C16" s="55">
        <f>'4.FIRE Calculator'!B13</f>
        <v/>
      </c>
      <c r="D16" s="82">
        <f>'4.FIRE Calculator'!B14</f>
        <v/>
      </c>
      <c r="E16" s="82">
        <f>'4.FIRE Calculator'!B15</f>
        <v/>
      </c>
    </row>
    <row r="17" ht="22" customHeight="1">
      <c r="A17" s="83" t="inlineStr">
        <is>
          <t>Co So</t>
        </is>
      </c>
      <c r="B17" s="81">
        <f>'4.FIRE Calculator'!C11</f>
        <v/>
      </c>
      <c r="C17" s="55">
        <f>'4.FIRE Calculator'!C13</f>
        <v/>
      </c>
      <c r="D17" s="82">
        <f>'4.FIRE Calculator'!C14</f>
        <v/>
      </c>
      <c r="E17" s="82">
        <f>'4.FIRE Calculator'!C15</f>
        <v/>
      </c>
    </row>
    <row r="18" ht="22" customHeight="1">
      <c r="A18" s="84" t="inlineStr">
        <is>
          <t>Tang Truong</t>
        </is>
      </c>
      <c r="B18" s="81">
        <f>'4.FIRE Calculator'!D11</f>
        <v/>
      </c>
      <c r="C18" s="55">
        <f>'4.FIRE Calculator'!D13</f>
        <v/>
      </c>
      <c r="D18" s="82">
        <f>'4.FIRE Calculator'!D14</f>
        <v/>
      </c>
      <c r="E18" s="82">
        <f>'4.FIRE Calculator'!D15</f>
        <v/>
      </c>
    </row>
    <row r="20" ht="22" customHeight="1">
      <c r="A20" s="4" t="inlineStr">
        <is>
          <t>TICH SAN LUY KE — MILESTONE</t>
        </is>
      </c>
    </row>
    <row r="21" ht="22" customHeight="1">
      <c r="A21" s="5" t="inlineStr">
        <is>
          <t>Sau 12 thang (Nam 1)</t>
        </is>
      </c>
      <c r="B21" s="85" t="n"/>
      <c r="C21" s="86">
        <f>'3.Lich 60 Thang'!H17</f>
        <v/>
      </c>
      <c r="D21" s="87" t="n"/>
      <c r="E21" s="85" t="n"/>
    </row>
    <row r="22" ht="22" customHeight="1">
      <c r="A22" s="5" t="inlineStr">
        <is>
          <t>Sau 24 thang (Nam 2)</t>
        </is>
      </c>
      <c r="B22" s="85" t="n"/>
      <c r="C22" s="86">
        <f>'3.Lich 60 Thang'!H29</f>
        <v/>
      </c>
      <c r="D22" s="87" t="n"/>
      <c r="E22" s="85" t="n"/>
    </row>
    <row r="23" ht="22" customHeight="1">
      <c r="A23" s="5" t="inlineStr">
        <is>
          <t>Sau 36 thang (Nam 3)</t>
        </is>
      </c>
      <c r="B23" s="85" t="n"/>
      <c r="C23" s="86">
        <f>'3.Lich 60 Thang'!H41</f>
        <v/>
      </c>
      <c r="D23" s="87" t="n"/>
      <c r="E23" s="85" t="n"/>
    </row>
    <row r="24" ht="22" customHeight="1">
      <c r="A24" s="5" t="inlineStr">
        <is>
          <t>Sau 48 thang (Nam 4)</t>
        </is>
      </c>
      <c r="B24" s="85" t="n"/>
      <c r="C24" s="86">
        <f>'3.Lich 60 Thang'!H53</f>
        <v/>
      </c>
      <c r="D24" s="87" t="n"/>
      <c r="E24" s="85" t="n"/>
    </row>
    <row r="25" ht="22" customHeight="1">
      <c r="A25" s="5" t="inlineStr">
        <is>
          <t>Sau 60 thang (Nam 5)</t>
        </is>
      </c>
      <c r="B25" s="85" t="n"/>
      <c r="C25" s="86">
        <f>'3.Lich 60 Thang'!H65</f>
        <v/>
      </c>
      <c r="D25" s="87" t="n"/>
      <c r="E25" s="85" t="n"/>
    </row>
    <row r="27" ht="16" customHeight="1">
      <c r="A27" s="88" t="inlineStr">
        <is>
          <t>Nguyen Ngoc Ung · FP Candidate · FIDT  |  ke-hoach-tich-san-5-nam.xlsx  |  Review hang quy va cap nhat vao Sheet 1</t>
        </is>
      </c>
    </row>
  </sheetData>
  <mergeCells count="20">
    <mergeCell ref="A24:B24"/>
    <mergeCell ref="D10:E10"/>
    <mergeCell ref="C22:E22"/>
    <mergeCell ref="A1:E1"/>
    <mergeCell ref="C21:E21"/>
    <mergeCell ref="A25:B25"/>
    <mergeCell ref="D11:E11"/>
    <mergeCell ref="C23:E23"/>
    <mergeCell ref="A27:E27"/>
    <mergeCell ref="A21:B21"/>
    <mergeCell ref="A2:E2"/>
    <mergeCell ref="A14:E14"/>
    <mergeCell ref="A23:B23"/>
    <mergeCell ref="A8:E8"/>
    <mergeCell ref="D9:E9"/>
    <mergeCell ref="A22:B22"/>
    <mergeCell ref="D12:E12"/>
    <mergeCell ref="C24:E24"/>
    <mergeCell ref="A20:E20"/>
    <mergeCell ref="C25:E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2026-06-15T11:27:11Z</dcterms:created>
  <dcterms:modified xmlns:dcterms="http://purl.org/dc/terms/" xmlns:xsi="http://www.w3.org/2001/XMLSchema-instance" xsi:type="dcterms:W3CDTF">2026-06-15T11:27:11Z</dcterms:modified>
</cp:coreProperties>
</file>