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D:\Projects in Claude\Office Works\Landing Pages\"/>
    </mc:Choice>
  </mc:AlternateContent>
  <xr:revisionPtr revIDLastSave="0" documentId="13_ncr:1_{E46DEE54-D309-47B3-BC32-D811A291943C}" xr6:coauthVersionLast="47" xr6:coauthVersionMax="47" xr10:uidLastSave="{00000000-0000-0000-0000-000000000000}"/>
  <bookViews>
    <workbookView xWindow="-98" yWindow="-98" windowWidth="21795" windowHeight="13996" firstSheet="1" activeTab="4" xr2:uid="{00000000-000D-0000-FFFF-FFFF00000000}"/>
  </bookViews>
  <sheets>
    <sheet name="Chia Tiền Rảnh Tay" sheetId="1" r:id="rId1"/>
    <sheet name="Chi Tiêu Hàng Tháng" sheetId="2" r:id="rId2"/>
    <sheet name="Quỹ Khẩn Cấp" sheetId="3" r:id="rId3"/>
    <sheet name="Quỹ Học Phí Con" sheetId="4" r:id="rId4"/>
    <sheet name="Tài Sản &amp; Runway"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7" i="5" l="1"/>
  <c r="D34" i="5"/>
  <c r="C44" i="5"/>
  <c r="C43" i="5"/>
  <c r="C40" i="5"/>
  <c r="C31" i="5"/>
  <c r="C29" i="5"/>
  <c r="C23" i="5"/>
  <c r="C21" i="5"/>
  <c r="C13" i="5"/>
  <c r="B27" i="4"/>
  <c r="B16" i="4"/>
  <c r="B8" i="4"/>
  <c r="B17" i="4" s="1"/>
  <c r="B18" i="4" s="1"/>
  <c r="B20" i="4" s="1"/>
  <c r="C31" i="2"/>
  <c r="D28" i="2"/>
  <c r="C28" i="2"/>
  <c r="B28" i="2"/>
  <c r="D27" i="2"/>
  <c r="D26" i="2"/>
  <c r="D25" i="2"/>
  <c r="D24" i="2"/>
  <c r="D23" i="2"/>
  <c r="D22" i="2"/>
  <c r="D21" i="2"/>
  <c r="D20" i="2"/>
  <c r="D19" i="2"/>
  <c r="D15" i="2"/>
  <c r="C15" i="2"/>
  <c r="B15" i="2"/>
  <c r="D14" i="2"/>
  <c r="D13" i="2"/>
  <c r="D12" i="2"/>
  <c r="D11" i="2"/>
  <c r="D10" i="2"/>
  <c r="D9" i="2"/>
  <c r="C15" i="1"/>
  <c r="B5" i="2" s="1"/>
  <c r="B10" i="1"/>
  <c r="C34" i="2" s="1"/>
  <c r="C32" i="2" l="1"/>
  <c r="C33" i="2" s="1"/>
  <c r="B8" i="3"/>
  <c r="B12" i="3" s="1"/>
  <c r="C13" i="1"/>
  <c r="C14" i="1"/>
  <c r="B28" i="4"/>
  <c r="B22" i="4"/>
  <c r="B21" i="4"/>
  <c r="B37" i="4" l="1"/>
  <c r="B15" i="3"/>
  <c r="C16" i="1"/>
  <c r="B14" i="3"/>
  <c r="B16" i="3" s="1"/>
  <c r="C19" i="3"/>
  <c r="B19" i="3"/>
  <c r="B20" i="3" s="1"/>
  <c r="B29" i="4"/>
  <c r="B31" i="4" s="1"/>
  <c r="B32" i="4" s="1"/>
  <c r="B33" i="4" l="1"/>
  <c r="B36" i="4" s="1"/>
  <c r="B38" i="4" l="1"/>
  <c r="A39" i="4" s="1"/>
  <c r="D35" i="5"/>
</calcChain>
</file>

<file path=xl/sharedStrings.xml><?xml version="1.0" encoding="utf-8"?>
<sst xmlns="http://schemas.openxmlformats.org/spreadsheetml/2006/main" count="222" uniqueCount="193">
  <si>
    <t>Hệ Thống 3 Quỹ · Nguyễn Ngọc Ưng · FIDT</t>
  </si>
  <si>
    <t xml:space="preserve">  BƯỚC 1 · NHẬP THU NHẬP GIA ĐÌNH</t>
  </si>
  <si>
    <t>THU NHẬP NGUỒN 1 (Chồng / Vợ / Cá nhân)</t>
  </si>
  <si>
    <t>VNĐ/tháng</t>
  </si>
  <si>
    <t>← Nhập vào ô B6</t>
  </si>
  <si>
    <t>THU NHẬP NGUỒN 2 (Nếu có – bỏ trống nếu không)</t>
  </si>
  <si>
    <t>← Nhập vào ô B7</t>
  </si>
  <si>
    <t xml:space="preserve">  BƯỚC 2 · PHÂN BỔ 3 QUỸ TỰ ĐỘNG</t>
  </si>
  <si>
    <t>THU NHẬP PHÂN BỔ THÁNG NÀY</t>
  </si>
  <si>
    <t>VNĐ</t>
  </si>
  <si>
    <t>TÊN QUỸ</t>
  </si>
  <si>
    <t>TỶ LỆ</t>
  </si>
  <si>
    <t>SỐ TIỀN CHUYỂN</t>
  </si>
  <si>
    <t>MỤC ĐÍCH SỬ DỤNG</t>
  </si>
  <si>
    <t>🛡️  Khiên Bình An  (chuyển NGAY khi nhận lương)</t>
  </si>
  <si>
    <t>Tiết kiệm · Đầu tư · Quỹ khẩn cấp</t>
  </si>
  <si>
    <t>⚡  Trạm Sạc Năng Lượng  (trải nghiệm + phát triển)</t>
  </si>
  <si>
    <t>Du lịch · Sức khỏe · Học thêm</t>
  </si>
  <si>
    <t>🏠  Giữ Lửa Tổ Ấm  (sinh hoạt gia đình hàng tháng)</t>
  </si>
  <si>
    <t>Ăn uống · Học phí · Hóa đơn · Mua sắm</t>
  </si>
  <si>
    <t>TỔNG</t>
  </si>
  <si>
    <t xml:space="preserve">  BƯỚC 3 · ĐIỀU CHỈNH TỶ LỆ THEO HOÀN CẢNH</t>
  </si>
  <si>
    <t>MỨC THU NHẬP</t>
  </si>
  <si>
    <t>KHIÊN BÌNH AN</t>
  </si>
  <si>
    <t>TRẠM SẠC</t>
  </si>
  <si>
    <t>GIỮ LỬA</t>
  </si>
  <si>
    <t>GHI CHÚ</t>
  </si>
  <si>
    <t>&lt; 15 triệu/tháng</t>
  </si>
  <si>
    <t>Ưu tiên ổn định sinh hoạt</t>
  </si>
  <si>
    <t>15 – 30 triệu/tháng</t>
  </si>
  <si>
    <t>Bắt đầu xây Khiên Bình An</t>
  </si>
  <si>
    <t>30 – 50 triệu/tháng</t>
  </si>
  <si>
    <t>Cân bằng — tỷ lệ gốc</t>
  </si>
  <si>
    <t>&gt; 50 triệu/tháng</t>
  </si>
  <si>
    <t>35–40%</t>
  </si>
  <si>
    <t>10–15%</t>
  </si>
  <si>
    <t>Đẩy mạnh tích lũy &amp; đầu tư</t>
  </si>
  <si>
    <t>Đang có nợ lớn</t>
  </si>
  <si>
    <t>Trả nợ trước khi tiết kiệm nhiều</t>
  </si>
  <si>
    <t>Con nhỏ &lt; 6 tuổi</t>
  </si>
  <si>
    <t>Chi phí nuôi con đang cao</t>
  </si>
  <si>
    <t xml:space="preserve">  💬  GỢI Ý BƯỚC TIẾP THEO</t>
  </si>
  <si>
    <t>Bạn đã thấy số tiền cần chia vào 3 tài khoản rồi nhé! Hãy thiết lập lệnh chuyển tiền tự động ngay hôm nay.
Nếu bạn đang băn khoăn: "Khiên Bình An nên gửi tiết kiệm bao nhiêu, và đầu tư vào đâu để sinh lời chống lạm phát học phí cho con?"
👉 Nhắn Zalo 0826.814.678 — mình sẽ dành 1 buổi Thăm Khám Sức Khỏe Tài Chính (FHC) 1-1 miễn phí cho gia đình bạn.</t>
  </si>
  <si>
    <t>THEO DÕI CHI TIÊU HÀNG THÁNG</t>
  </si>
  <si>
    <t>Kiểm soát Giữ Lửa Tổ Ấm · Ngân sách vs Thực chi</t>
  </si>
  <si>
    <t>THÁNG:</t>
  </si>
  <si>
    <t>NĂM:</t>
  </si>
  <si>
    <t>NGÂN SÁCH GIỮ LỬA TỔ ẤM (từ Bảng 1)</t>
  </si>
  <si>
    <t>VNĐ — tự động</t>
  </si>
  <si>
    <t xml:space="preserve">  CHI TIÊU CỐ ĐỊNH (Tháng nào cũng có)</t>
  </si>
  <si>
    <t>KHOẢN CHI</t>
  </si>
  <si>
    <t>NGÂN SÁCH/THÁNG</t>
  </si>
  <si>
    <t>THỰC CHI</t>
  </si>
  <si>
    <t>CHÊNH LỆCH</t>
  </si>
  <si>
    <t>Thuê nhà / Thế chấp</t>
  </si>
  <si>
    <t>Điện · Nước · Internet</t>
  </si>
  <si>
    <t>Học phí con</t>
  </si>
  <si>
    <t>Bảo hiểm nhân thọ / sức khỏe</t>
  </si>
  <si>
    <t>Trả nợ / Góp xe hàng tháng</t>
  </si>
  <si>
    <t>Phí dịch vụ cố định khác</t>
  </si>
  <si>
    <t>TỔNG CỐ ĐỊNH</t>
  </si>
  <si>
    <t xml:space="preserve">  CHI TIÊU BIẾN ĐỘNG (Thay đổi mỗi tháng)</t>
  </si>
  <si>
    <t>Ăn uống tại nhà (chợ, siêu thị)</t>
  </si>
  <si>
    <t>Ăn ngoài · Cà phê · Giao đồ ăn</t>
  </si>
  <si>
    <t>Xăng xe · Đi lại · Grab</t>
  </si>
  <si>
    <t>Sức khỏe · Thuốc · Khám bệnh</t>
  </si>
  <si>
    <t>Mua sắm · Quần áo · Đồ dùng</t>
  </si>
  <si>
    <t>Giải trí · Xem phim · Du lịch</t>
  </si>
  <si>
    <t>Quà cáp · Hiếu hỉ · Từ thiện</t>
  </si>
  <si>
    <t>Chi phí con (tã, đồ chơi, học thêm)</t>
  </si>
  <si>
    <t>Khác</t>
  </si>
  <si>
    <t>TỔNG BIẾN ĐỘNG</t>
  </si>
  <si>
    <t xml:space="preserve">  TỔNG KẾT THÁNG</t>
  </si>
  <si>
    <t>TỔNG CHI THỰC TẾ</t>
  </si>
  <si>
    <t>NGÂN SÁCH GIỮ LỬA TỔ ẤM</t>
  </si>
  <si>
    <t>CÒN DƯ (+) / VƯỢT NGÂN SÁCH (-)</t>
  </si>
  <si>
    <t>TỶ LỆ TIẾT KIỆM THỰC TẾ THÁNG NÀY</t>
  </si>
  <si>
    <t>Mục tiêu: ≥ 30%</t>
  </si>
  <si>
    <t>QUỸ KHẨN CẤP — LÁ CHẮN TÀI CHÍNH</t>
  </si>
  <si>
    <t>Bước đầu tiên của Khiên Bình An · Mục tiêu: 6 tháng chi phí</t>
  </si>
  <si>
    <t>Quỹ Khẩn Cấp là tiền để gia đình tồn tại được 3–6 tháng nếu mất nguồn thu. Không phải để đầu tư — phải luôn rút được ngay. Gửi sổ tiết kiệm online hoặc tài khoản riêng.</t>
  </si>
  <si>
    <t xml:space="preserve">  NHẬP THÔNG TIN</t>
  </si>
  <si>
    <t>Chi tiêu sinh hoạt hàng tháng (Giữ Lửa)</t>
  </si>
  <si>
    <t>← Tự động từ Bảng 1 (chỉnh tay nếu cần)</t>
  </si>
  <si>
    <t>Mục tiêu bảo vệ (số tháng)</t>
  </si>
  <si>
    <t>FIDT khuyến nghị: tối thiểu 6 tháng</t>
  </si>
  <si>
    <t xml:space="preserve">  KẾT QUẢ TÍNH TOÁN</t>
  </si>
  <si>
    <t>💰  SỐ TIỀN QUỸ KHẨN CẤP CẦN CÓ</t>
  </si>
  <si>
    <t>Số dư hiện tại trong Khiên Bình An</t>
  </si>
  <si>
    <t>← Nhập số tiền đang có</t>
  </si>
  <si>
    <t>Còn thiếu so với mục tiêu</t>
  </si>
  <si>
    <t>Dự kiến đóng vào mỗi tháng</t>
  </si>
  <si>
    <t>Mặc định 50% Khiên Bình An — chỉnh tay nếu cần</t>
  </si>
  <si>
    <t>⏰  Số tháng để đủ quỹ</t>
  </si>
  <si>
    <t>tháng</t>
  </si>
  <si>
    <t xml:space="preserve">  TIẾN ĐỘ TÍCH LŨY</t>
  </si>
  <si>
    <t>Tỷ lệ đã đạt được</t>
  </si>
  <si>
    <t>Thanh tiến độ (20 ô = 100%)</t>
  </si>
  <si>
    <t xml:space="preserve">  💡  MẸO XÂY NHANH QUỸ KHẨN CẤP</t>
  </si>
  <si>
    <t>✅  Gửi tiết kiệm online kỳ hạn 1 tháng — lãi cao hơn không kỳ hạn, vẫn rút được mỗi tháng</t>
  </si>
  <si>
    <t>✅  Thiết lập chuyển tiền tự động vào ngày nhận lương — trước khi tiêu bất cứ thứ gì</t>
  </si>
  <si>
    <t>✅  Không dùng quỹ này cho chi tiêu thường — chỉ dùng khi thực sự khẩn cấp</t>
  </si>
  <si>
    <t>✅  Khi dùng xong: bổ sung lại ngay tháng sau để quỹ không sụt giảm lâu dài</t>
  </si>
  <si>
    <t>QUỸ HỌC PHÍ CON — TÍNH LẠM PHÁT 10%/NĂM</t>
  </si>
  <si>
    <t>Bắt đầu sớm 1 năm = tiết kiệm được 10–20% số tiền cần đóng hàng tháng</t>
  </si>
  <si>
    <t>⚠️  Học phí đại học tại Hà Nội/TP.HCM đang tăng ~10%/năm. 400 triệu hôm nay có thể thành 800 triệu – 1,5 tỷ khi con vào ĐH. Hãy bắt đầu tích lũy từ hôm nay.</t>
  </si>
  <si>
    <t xml:space="preserve">  THÔNG SỐ CHUNG (chỉnh nếu cần)</t>
  </si>
  <si>
    <t>Năm hiện tại</t>
  </si>
  <si>
    <t>Chi phí ĐH 4 năm ước tính hiện tại (VNĐ)</t>
  </si>
  <si>
    <t>≈ 400 triệu / 4 năm · Chỉnh theo thực tế</t>
  </si>
  <si>
    <t>Lạm phát học phí / năm</t>
  </si>
  <si>
    <t>10%/năm — theo ước tính FIDT cho thị trường VN</t>
  </si>
  <si>
    <t>Lãi suất tiết kiệm định kỳ / năm</t>
  </si>
  <si>
    <t>7%/năm (tiết kiệm kỳ hạn dài hoặc quỹ mở)</t>
  </si>
  <si>
    <t xml:space="preserve">  👦  CON LỚN</t>
  </si>
  <si>
    <t>Tên / biệt danh</t>
  </si>
  <si>
    <t>Con lớn</t>
  </si>
  <si>
    <t>← Nhập tên vào B14</t>
  </si>
  <si>
    <t>Năm sinh</t>
  </si>
  <si>
    <t>Dự kiến vào Đại Học năm</t>
  </si>
  <si>
    <t>Số năm còn lại</t>
  </si>
  <si>
    <t>năm</t>
  </si>
  <si>
    <t>💰  Chi phí ĐH ước tính khi con vào (có lạm phát)</t>
  </si>
  <si>
    <t>Đã tích lũy được đến nay</t>
  </si>
  <si>
    <t>← Nhập số đã có</t>
  </si>
  <si>
    <t>Còn cần tích lũy thêm</t>
  </si>
  <si>
    <t>Cần đóng mỗi tháng (không tính lãi)</t>
  </si>
  <si>
    <t>Cần đóng mỗi tháng (lãi 7%/năm) ← dùng con số này</t>
  </si>
  <si>
    <t xml:space="preserve">  👶  CON NHỎ</t>
  </si>
  <si>
    <t>Con nhỏ</t>
  </si>
  <si>
    <t>← Nhập tên vào B25</t>
  </si>
  <si>
    <t xml:space="preserve">  📊  TỔNG HỢP — CẦN ĐÓNG HÀNG THÁNG CHO 2 CON</t>
  </si>
  <si>
    <t>Tổng cần đóng / tháng (lãi 7%/năm)</t>
  </si>
  <si>
    <t>Khiên Bình An hiện tại (từ Bảng 1)</t>
  </si>
  <si>
    <t>Còn lại Khiên Bình An sau quỹ học phí</t>
  </si>
  <si>
    <t xml:space="preserve">  📝  GHI CHÚ QUAN TRỌNG</t>
  </si>
  <si>
    <t>1️⃣  Đây là ước tính — con số thực tế phụ thuộc trường con học, lạm phát và lãi suất thực tế</t>
  </si>
  <si>
    <t>2️⃣  Bắt đầu sớm 1 năm có thể tiết kiệm 15–20% số tiền cần đóng hàng tháng</t>
  </si>
  <si>
    <t>3️⃣  Ngoài tiết kiệm, nên xem xét bảo hiểm giáo dục và đầu tư thêm quỹ mở / ETF</t>
  </si>
  <si>
    <t>4️⃣  Nhắn Zalo 0826.814.678 để lên kế hoạch cụ thể cho hoàn cảnh gia đình bạn</t>
  </si>
  <si>
    <t>PHÂN LOẠI TÀI SẢN &amp; TÍNH RUNWAY</t>
  </si>
  <si>
    <t>Đơn vị: triệu đồng  ·  Điền vào ô màu vàng  ·  Cập nhật mỗi 6 tháng</t>
  </si>
  <si>
    <t>A. TÀI SẢN</t>
  </si>
  <si>
    <t>Hạng mục</t>
  </si>
  <si>
    <t>Ghi chú</t>
  </si>
  <si>
    <t>Số tiền (tr.đ)</t>
  </si>
  <si>
    <t>① Thanh khoản được — dùng được ngay khi cần</t>
  </si>
  <si>
    <t>Tiền mặt &amp; tiết kiệm ngân hàng</t>
  </si>
  <si>
    <t>Tổng số dư các tài khoản</t>
  </si>
  <si>
    <t>Quỹ tiền tệ / CCQ trái phiếu linh hoạt</t>
  </si>
  <si>
    <t>Giá trị NAV hiện tại</t>
  </si>
  <si>
    <t>BHNT – Giá trị hoàn lại</t>
  </si>
  <si>
    <t>Xem bảng minh họa hợp đồng</t>
  </si>
  <si>
    <t>Vàng (quy đổi giá thị trường)</t>
  </si>
  <si>
    <t>SJC / DOJI tại ngày cập nhật</t>
  </si>
  <si>
    <t>Cổ phiếu đang giao dịch bình thường</t>
  </si>
  <si>
    <t>Giá thị trường ngày cập nhật</t>
  </si>
  <si>
    <t>(Thêm mục khác)</t>
  </si>
  <si>
    <t xml:space="preserve">  → Tổng tài sản thanh khoản (A1)</t>
  </si>
  <si>
    <t>② Đang kẹt / Khó thanh khoản — không dùng được ngay</t>
  </si>
  <si>
    <t>BĐS chưa bán được (đất nền, nhà kẹt)</t>
  </si>
  <si>
    <t>Giá ước tính thực tế — không phải giá kỳ vọng</t>
  </si>
  <si>
    <t>Cổ phiếu bị giam / chưa về được</t>
  </si>
  <si>
    <t>Giá thị trường tại ngày cập nhật</t>
  </si>
  <si>
    <t>Khoản cho vay chưa thu hồi được</t>
  </si>
  <si>
    <t>Ghi 0 nếu khả năng thu hồi thấp</t>
  </si>
  <si>
    <t xml:space="preserve">  → Tổng tài sản kẹt (A2)</t>
  </si>
  <si>
    <t>TỔNG TÀI SẢN (A = A1 + A2)</t>
  </si>
  <si>
    <t>B. NỢ VAY</t>
  </si>
  <si>
    <t>Dư nợ vay ngân hàng (gốc còn lại)</t>
  </si>
  <si>
    <t>Tổng các khoản vay NH hiện tại</t>
  </si>
  <si>
    <t>Vay cá nhân / gia đình</t>
  </si>
  <si>
    <t>TỔNG NỢ VAY</t>
  </si>
  <si>
    <t>C. TÀI SẢN RÒNG  =  A − B</t>
  </si>
  <si>
    <t>D. NGHĨA VỤ TÀI CHÍNH / NĂM</t>
  </si>
  <si>
    <t>Chi tiêu sinh hoạt gia đình / năm</t>
  </si>
  <si>
    <t>Học phí con (tất cả con) / năm</t>
  </si>
  <si>
    <t>Hỗ trợ bố mẹ / năm</t>
  </si>
  <si>
    <t>Trả nợ gốc + lãi vay / năm</t>
  </si>
  <si>
    <t>Mục tiêu tài chính khác / năm</t>
  </si>
  <si>
    <t>Du lịch, sửa nhà, quỹ dự phòng...</t>
  </si>
  <si>
    <t>TỔNG NGHĨA VỤ / NĂM</t>
  </si>
  <si>
    <t>KẾT QUẢ</t>
  </si>
  <si>
    <t>RUNWAY (năm)  =  Tài sản ròng ÷ Nghĩa vụ/năm</t>
  </si>
  <si>
    <t>Khả năng chịu đựng rủi ro</t>
  </si>
  <si>
    <t>&lt; 8 năm → Thận Trọng   |   8–15 năm → Cân Bằng   |   &gt; 15 năm → Tăng Trưởng (nếu khẩu vị ≥ Trung bình)</t>
  </si>
  <si>
    <t>Lưu ý quan trọng: Tài sản kẹt (A2) không tính vào Runway thực tế — bạn không thể dùng đất đang rao bán hay cổ phiếu bị giam để chi trả khi cần ngay. Hãy điền giá thực tế có thể bán được, không phải giá kỳ vọng.</t>
  </si>
  <si>
    <t>BẢNG TÍNH CHIA TIỀN RẢNH TAY</t>
  </si>
  <si>
    <t>Gợi ý từ sheet khác</t>
  </si>
  <si>
    <t>Nhập tay · Gợi ý cột D = Chia Tiền × 12</t>
  </si>
  <si>
    <t>Nhập tay · Gợi ý cột D = Học Phí Con × 12</t>
  </si>
  <si>
    <t>Nhập tay · Gợi ý cột D = Chi Tiêu × 12</t>
  </si>
  <si>
    <t>Cập nhật lần cuối: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</si>
</sst>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numFmt numFmtId="165" formatCode="####"/>
    <numFmt numFmtId="166" formatCode="0.0%"/>
    <numFmt numFmtId="167" formatCode="#,##0.0"/>
  </numFmts>
  <fonts count="37" x14ac:knownFonts="1">
    <font>
      <sz val="10"/>
      <color rgb="FF000000"/>
      <name val="Arial"/>
      <scheme val="minor"/>
    </font>
    <font>
      <b/>
      <sz val="16"/>
      <color rgb="FFC9973A"/>
      <name val="Arial"/>
      <family val="2"/>
      <scheme val="minor"/>
    </font>
    <font>
      <sz val="10"/>
      <color rgb="FFF0C96A"/>
      <name val="Arial"/>
      <family val="2"/>
      <scheme val="minor"/>
    </font>
    <font>
      <b/>
      <sz val="10"/>
      <color rgb="FF0B2454"/>
      <name val="Arial"/>
      <family val="2"/>
      <scheme val="minor"/>
    </font>
    <font>
      <sz val="11"/>
      <color rgb="FF000000"/>
      <name val="Arial"/>
      <family val="2"/>
      <scheme val="minor"/>
    </font>
    <font>
      <sz val="9"/>
      <color rgb="FF5A5A72"/>
      <name val="Arial"/>
      <family val="2"/>
      <scheme val="minor"/>
    </font>
    <font>
      <b/>
      <sz val="10"/>
      <color rgb="FFFFFFFF"/>
      <name val="Arial"/>
      <family val="2"/>
      <scheme val="minor"/>
    </font>
    <font>
      <b/>
      <sz val="12"/>
      <color rgb="FFF0C96A"/>
      <name val="Arial"/>
      <family val="2"/>
      <scheme val="minor"/>
    </font>
    <font>
      <b/>
      <sz val="10"/>
      <color rgb="FFF0C96A"/>
      <name val="Arial"/>
      <family val="2"/>
      <scheme val="minor"/>
    </font>
    <font>
      <b/>
      <sz val="9"/>
      <color rgb="FFFFFFFF"/>
      <name val="Arial"/>
      <family val="2"/>
      <scheme val="minor"/>
    </font>
    <font>
      <b/>
      <sz val="11"/>
      <color rgb="FF0B2454"/>
      <name val="Arial"/>
      <family val="2"/>
      <scheme val="minor"/>
    </font>
    <font>
      <b/>
      <sz val="11"/>
      <color rgb="FFF0C96A"/>
      <name val="Arial"/>
      <family val="2"/>
      <scheme val="minor"/>
    </font>
    <font>
      <sz val="9"/>
      <color rgb="FFC9973A"/>
      <name val="Arial"/>
      <family val="2"/>
      <scheme val="minor"/>
    </font>
    <font>
      <sz val="10"/>
      <color rgb="FF1A1A2E"/>
      <name val="Arial"/>
      <family val="2"/>
      <scheme val="minor"/>
    </font>
    <font>
      <sz val="10"/>
      <color rgb="FF000000"/>
      <name val="Arial"/>
      <family val="2"/>
      <scheme val="minor"/>
    </font>
    <font>
      <sz val="10"/>
      <color rgb="FF0B2454"/>
      <name val="Arial"/>
      <family val="2"/>
      <scheme val="minor"/>
    </font>
    <font>
      <b/>
      <sz val="9"/>
      <color rgb="FF0B2454"/>
      <name val="Arial"/>
      <family val="2"/>
      <scheme val="minor"/>
    </font>
    <font>
      <b/>
      <sz val="13"/>
      <color rgb="FF0B2454"/>
      <name val="Arial"/>
      <family val="2"/>
      <scheme val="minor"/>
    </font>
    <font>
      <b/>
      <sz val="14"/>
      <color rgb="FFF0C96A"/>
      <name val="Arial"/>
      <family val="2"/>
      <scheme val="minor"/>
    </font>
    <font>
      <b/>
      <sz val="12"/>
      <color rgb="FF0B2454"/>
      <name val="Arial"/>
      <family val="2"/>
      <scheme val="minor"/>
    </font>
    <font>
      <sz val="11"/>
      <color rgb="FF0B2454"/>
      <name val="Arial"/>
      <family val="2"/>
      <scheme val="minor"/>
    </font>
    <font>
      <b/>
      <sz val="10"/>
      <color rgb="FF2E7D52"/>
      <name val="Arial"/>
      <family val="2"/>
      <scheme val="minor"/>
    </font>
    <font>
      <b/>
      <sz val="11"/>
      <color rgb="FF2E7D52"/>
      <name val="Arial"/>
      <family val="2"/>
      <scheme val="minor"/>
    </font>
    <font>
      <b/>
      <sz val="13"/>
      <color rgb="FF2E7D52"/>
      <name val="Arial"/>
      <family val="2"/>
      <scheme val="minor"/>
    </font>
    <font>
      <b/>
      <sz val="16"/>
      <color rgb="FFF0C76A"/>
      <name val="Arial"/>
      <family val="2"/>
      <scheme val="minor"/>
    </font>
    <font>
      <sz val="10"/>
      <color rgb="FFF0C76A"/>
      <name val="Arial"/>
      <family val="2"/>
      <scheme val="minor"/>
    </font>
    <font>
      <b/>
      <sz val="11"/>
      <color rgb="FF2E8152"/>
      <name val="Arial"/>
      <family val="2"/>
      <scheme val="minor"/>
    </font>
    <font>
      <sz val="10"/>
      <color rgb="FF5A6070"/>
      <name val="Arial"/>
      <family val="2"/>
      <scheme val="minor"/>
    </font>
    <font>
      <b/>
      <sz val="10"/>
      <color rgb="FF2E8152"/>
      <name val="Arial"/>
      <family val="2"/>
      <scheme val="minor"/>
    </font>
    <font>
      <b/>
      <sz val="11"/>
      <color rgb="FFC0392B"/>
      <name val="Arial"/>
      <family val="2"/>
      <scheme val="minor"/>
    </font>
    <font>
      <b/>
      <sz val="10"/>
      <color rgb="FFC0392B"/>
      <name val="Arial"/>
      <family val="2"/>
      <scheme val="minor"/>
    </font>
    <font>
      <b/>
      <sz val="12"/>
      <color rgb="FFC0392B"/>
      <name val="Arial"/>
      <family val="2"/>
      <scheme val="minor"/>
    </font>
    <font>
      <b/>
      <sz val="13"/>
      <color rgb="FFF0C76A"/>
      <name val="Arial"/>
      <family val="2"/>
      <scheme val="minor"/>
    </font>
    <font>
      <b/>
      <sz val="14"/>
      <color rgb="FFF0C76A"/>
      <name val="Arial"/>
      <family val="2"/>
      <scheme val="minor"/>
    </font>
    <font>
      <b/>
      <sz val="18"/>
      <color rgb="FF0B2454"/>
      <name val="Arial"/>
      <family val="2"/>
      <scheme val="minor"/>
    </font>
    <font>
      <i/>
      <sz val="10"/>
      <color rgb="FF5A6070"/>
      <name val="Arial"/>
      <family val="2"/>
      <scheme val="minor"/>
    </font>
    <font>
      <sz val="10"/>
      <color rgb="FFC9973A"/>
      <name val="Arial"/>
      <family val="2"/>
      <scheme val="minor"/>
    </font>
  </fonts>
  <fills count="13">
    <fill>
      <patternFill patternType="none"/>
    </fill>
    <fill>
      <patternFill patternType="gray125"/>
    </fill>
    <fill>
      <patternFill patternType="solid">
        <fgColor rgb="FF0B2454"/>
        <bgColor indexed="64"/>
      </patternFill>
    </fill>
    <fill>
      <patternFill patternType="solid">
        <fgColor rgb="FFC9973A"/>
        <bgColor indexed="64"/>
      </patternFill>
    </fill>
    <fill>
      <patternFill patternType="solid">
        <fgColor rgb="FFFFF8E1"/>
        <bgColor indexed="64"/>
      </patternFill>
    </fill>
    <fill>
      <patternFill patternType="solid">
        <fgColor rgb="FFFFFFFF"/>
        <bgColor indexed="64"/>
      </patternFill>
    </fill>
    <fill>
      <patternFill patternType="solid">
        <fgColor rgb="FFE5EAF8"/>
        <bgColor indexed="64"/>
      </patternFill>
    </fill>
    <fill>
      <patternFill patternType="solid">
        <fgColor rgb="FFEBFAF0"/>
        <bgColor indexed="64"/>
      </patternFill>
    </fill>
    <fill>
      <patternFill patternType="solid">
        <fgColor rgb="FFFAF8F4"/>
        <bgColor indexed="64"/>
      </patternFill>
    </fill>
    <fill>
      <patternFill patternType="solid">
        <fgColor rgb="FFFFF5DC"/>
        <bgColor indexed="64"/>
      </patternFill>
    </fill>
    <fill>
      <patternFill patternType="solid">
        <fgColor rgb="FFF0F2F7"/>
        <bgColor indexed="64"/>
      </patternFill>
    </fill>
    <fill>
      <patternFill patternType="solid">
        <fgColor rgb="FFE8F5E9"/>
        <bgColor indexed="64"/>
      </patternFill>
    </fill>
    <fill>
      <patternFill patternType="solid">
        <fgColor rgb="FFFEF3F2"/>
        <bgColor indexed="64"/>
      </patternFill>
    </fill>
  </fills>
  <borders count="1">
    <border>
      <left/>
      <right/>
      <top/>
      <bottom/>
      <diagonal/>
    </border>
  </borders>
  <cellStyleXfs count="1">
    <xf numFmtId="0" fontId="0" fillId="0" borderId="0"/>
  </cellStyleXfs>
  <cellXfs count="105">
    <xf numFmtId="0" fontId="0" fillId="0" borderId="0" xfId="0"/>
    <xf numFmtId="0" fontId="3" fillId="4" borderId="0" xfId="0" applyFont="1" applyFill="1"/>
    <xf numFmtId="3" fontId="4" fillId="5" borderId="0" xfId="0" applyNumberFormat="1" applyFont="1" applyFill="1" applyAlignment="1">
      <alignment horizontal="right"/>
    </xf>
    <xf numFmtId="0" fontId="5" fillId="4" borderId="0" xfId="0" applyFont="1" applyFill="1"/>
    <xf numFmtId="0" fontId="6" fillId="2" borderId="0" xfId="0" applyFont="1" applyFill="1" applyAlignment="1">
      <alignment horizontal="left" vertical="center"/>
    </xf>
    <xf numFmtId="0" fontId="3" fillId="6" borderId="0" xfId="0" applyFont="1" applyFill="1"/>
    <xf numFmtId="3" fontId="7" fillId="2" borderId="0" xfId="0" applyNumberFormat="1" applyFont="1" applyFill="1" applyAlignment="1">
      <alignment horizontal="right"/>
    </xf>
    <xf numFmtId="0" fontId="8" fillId="2" borderId="0" xfId="0" applyFont="1" applyFill="1"/>
    <xf numFmtId="0" fontId="5" fillId="6" borderId="0" xfId="0" applyFont="1" applyFill="1"/>
    <xf numFmtId="0" fontId="9" fillId="2" borderId="0" xfId="0" applyFont="1" applyFill="1" applyAlignment="1">
      <alignment horizontal="center"/>
    </xf>
    <xf numFmtId="0" fontId="3" fillId="7" borderId="0" xfId="0" applyFont="1" applyFill="1"/>
    <xf numFmtId="9" fontId="10" fillId="7" borderId="0" xfId="0" applyNumberFormat="1" applyFont="1" applyFill="1" applyAlignment="1">
      <alignment horizontal="center"/>
    </xf>
    <xf numFmtId="3" fontId="4" fillId="7" borderId="0" xfId="0" applyNumberFormat="1" applyFont="1" applyFill="1" applyAlignment="1">
      <alignment horizontal="right"/>
    </xf>
    <xf numFmtId="0" fontId="5" fillId="7" borderId="0" xfId="0" applyFont="1" applyFill="1"/>
    <xf numFmtId="9" fontId="10" fillId="4" borderId="0" xfId="0" applyNumberFormat="1" applyFont="1" applyFill="1" applyAlignment="1">
      <alignment horizontal="center"/>
    </xf>
    <xf numFmtId="3" fontId="4" fillId="4" borderId="0" xfId="0" applyNumberFormat="1" applyFont="1" applyFill="1" applyAlignment="1">
      <alignment horizontal="right"/>
    </xf>
    <xf numFmtId="9" fontId="10" fillId="6" borderId="0" xfId="0" applyNumberFormat="1" applyFont="1" applyFill="1" applyAlignment="1">
      <alignment horizontal="center"/>
    </xf>
    <xf numFmtId="3" fontId="4" fillId="6" borderId="0" xfId="0" applyNumberFormat="1" applyFont="1" applyFill="1" applyAlignment="1">
      <alignment horizontal="right"/>
    </xf>
    <xf numFmtId="9" fontId="11" fillId="2" borderId="0" xfId="0" applyNumberFormat="1" applyFont="1" applyFill="1" applyAlignment="1">
      <alignment horizontal="center"/>
    </xf>
    <xf numFmtId="3" fontId="11" fillId="2" borderId="0" xfId="0" applyNumberFormat="1" applyFont="1" applyFill="1" applyAlignment="1">
      <alignment horizontal="right"/>
    </xf>
    <xf numFmtId="0" fontId="12" fillId="2" borderId="0" xfId="0" applyFont="1" applyFill="1"/>
    <xf numFmtId="0" fontId="13" fillId="8" borderId="0" xfId="0" applyFont="1" applyFill="1"/>
    <xf numFmtId="0" fontId="13" fillId="8" borderId="0" xfId="0" applyFont="1" applyFill="1" applyAlignment="1">
      <alignment horizontal="center"/>
    </xf>
    <xf numFmtId="0" fontId="3" fillId="8" borderId="0" xfId="0" applyFont="1" applyFill="1" applyAlignment="1">
      <alignment horizontal="left"/>
    </xf>
    <xf numFmtId="9" fontId="13" fillId="8" borderId="0" xfId="0" applyNumberFormat="1" applyFont="1" applyFill="1" applyAlignment="1">
      <alignment horizontal="center"/>
    </xf>
    <xf numFmtId="0" fontId="13" fillId="5" borderId="0" xfId="0" applyFont="1" applyFill="1"/>
    <xf numFmtId="0" fontId="13" fillId="5" borderId="0" xfId="0" applyFont="1" applyFill="1" applyAlignment="1">
      <alignment horizontal="center"/>
    </xf>
    <xf numFmtId="0" fontId="3" fillId="5" borderId="0" xfId="0" applyFont="1" applyFill="1" applyAlignment="1">
      <alignment horizontal="left"/>
    </xf>
    <xf numFmtId="9" fontId="13" fillId="5" borderId="0" xfId="0" applyNumberFormat="1" applyFont="1" applyFill="1" applyAlignment="1">
      <alignment horizontal="center"/>
    </xf>
    <xf numFmtId="164" fontId="14" fillId="5" borderId="0" xfId="0" applyNumberFormat="1" applyFont="1" applyFill="1" applyAlignment="1">
      <alignment horizontal="center"/>
    </xf>
    <xf numFmtId="0" fontId="3" fillId="4" borderId="0" xfId="0" applyFont="1" applyFill="1" applyAlignment="1">
      <alignment horizontal="center"/>
    </xf>
    <xf numFmtId="165" fontId="14" fillId="5" borderId="0" xfId="0" applyNumberFormat="1" applyFont="1" applyFill="1" applyAlignment="1">
      <alignment horizontal="center"/>
    </xf>
    <xf numFmtId="3" fontId="14" fillId="8" borderId="0" xfId="0" applyNumberFormat="1" applyFont="1" applyFill="1" applyAlignment="1">
      <alignment horizontal="right"/>
    </xf>
    <xf numFmtId="0" fontId="5" fillId="8" borderId="0" xfId="0" applyFont="1" applyFill="1"/>
    <xf numFmtId="3" fontId="14" fillId="5" borderId="0" xfId="0" applyNumberFormat="1" applyFont="1" applyFill="1" applyAlignment="1">
      <alignment horizontal="right"/>
    </xf>
    <xf numFmtId="0" fontId="5" fillId="5" borderId="0" xfId="0" applyFont="1" applyFill="1"/>
    <xf numFmtId="3" fontId="3" fillId="6" borderId="0" xfId="0" applyNumberFormat="1" applyFont="1" applyFill="1" applyAlignment="1">
      <alignment horizontal="right"/>
    </xf>
    <xf numFmtId="0" fontId="16" fillId="3" borderId="0" xfId="0" applyFont="1" applyFill="1" applyAlignment="1">
      <alignment horizontal="center"/>
    </xf>
    <xf numFmtId="0" fontId="10" fillId="4" borderId="0" xfId="0" applyFont="1" applyFill="1"/>
    <xf numFmtId="3" fontId="17" fillId="4" borderId="0" xfId="0" applyNumberFormat="1" applyFont="1" applyFill="1" applyAlignment="1">
      <alignment horizontal="right"/>
    </xf>
    <xf numFmtId="0" fontId="10" fillId="8" borderId="0" xfId="0" applyFont="1" applyFill="1"/>
    <xf numFmtId="3" fontId="17" fillId="8" borderId="0" xfId="0" applyNumberFormat="1" applyFont="1" applyFill="1" applyAlignment="1">
      <alignment horizontal="right"/>
    </xf>
    <xf numFmtId="0" fontId="11" fillId="2" borderId="0" xfId="0" applyFont="1" applyFill="1"/>
    <xf numFmtId="3" fontId="18" fillId="2" borderId="0" xfId="0" applyNumberFormat="1" applyFont="1" applyFill="1" applyAlignment="1">
      <alignment horizontal="right"/>
    </xf>
    <xf numFmtId="166" fontId="19" fillId="6" borderId="0" xfId="0" applyNumberFormat="1" applyFont="1" applyFill="1" applyAlignment="1">
      <alignment horizontal="right"/>
    </xf>
    <xf numFmtId="0" fontId="5" fillId="6" borderId="0" xfId="0" applyFont="1" applyFill="1" applyAlignment="1">
      <alignment horizontal="center"/>
    </xf>
    <xf numFmtId="0" fontId="20" fillId="5" borderId="0" xfId="0" applyFont="1" applyFill="1" applyAlignment="1">
      <alignment horizontal="center"/>
    </xf>
    <xf numFmtId="3" fontId="10" fillId="6" borderId="0" xfId="0" applyNumberFormat="1" applyFont="1" applyFill="1" applyAlignment="1">
      <alignment horizontal="right"/>
    </xf>
    <xf numFmtId="0" fontId="5" fillId="4" borderId="0" xfId="0" applyFont="1" applyFill="1" applyAlignment="1">
      <alignment wrapText="1"/>
    </xf>
    <xf numFmtId="0" fontId="18" fillId="2" borderId="0" xfId="0" applyFont="1" applyFill="1" applyAlignment="1">
      <alignment horizontal="center"/>
    </xf>
    <xf numFmtId="9" fontId="19" fillId="6" borderId="0" xfId="0" applyNumberFormat="1" applyFont="1" applyFill="1" applyAlignment="1">
      <alignment horizontal="center"/>
    </xf>
    <xf numFmtId="0" fontId="22" fillId="5" borderId="0" xfId="0" applyFont="1" applyFill="1"/>
    <xf numFmtId="0" fontId="15" fillId="5" borderId="0" xfId="0" applyFont="1" applyFill="1" applyAlignment="1">
      <alignment horizontal="center"/>
    </xf>
    <xf numFmtId="165" fontId="15" fillId="5" borderId="0" xfId="0" applyNumberFormat="1" applyFont="1" applyFill="1" applyAlignment="1">
      <alignment horizontal="center"/>
    </xf>
    <xf numFmtId="9" fontId="14" fillId="5" borderId="0" xfId="0" applyNumberFormat="1" applyFont="1" applyFill="1" applyAlignment="1">
      <alignment horizontal="center"/>
    </xf>
    <xf numFmtId="165" fontId="3" fillId="6" borderId="0" xfId="0" applyNumberFormat="1" applyFont="1" applyFill="1" applyAlignment="1">
      <alignment horizontal="center"/>
    </xf>
    <xf numFmtId="165" fontId="19" fillId="6" borderId="0" xfId="0" applyNumberFormat="1" applyFont="1" applyFill="1" applyAlignment="1">
      <alignment horizontal="center"/>
    </xf>
    <xf numFmtId="0" fontId="21" fillId="7" borderId="0" xfId="0" applyFont="1" applyFill="1"/>
    <xf numFmtId="3" fontId="23" fillId="7" borderId="0" xfId="0" applyNumberFormat="1" applyFont="1" applyFill="1" applyAlignment="1">
      <alignment horizontal="right"/>
    </xf>
    <xf numFmtId="0" fontId="6" fillId="2" borderId="0" xfId="0" applyFont="1" applyFill="1" applyAlignment="1">
      <alignment horizontal="center" vertical="center"/>
    </xf>
    <xf numFmtId="0" fontId="27" fillId="0" borderId="0" xfId="0" applyFont="1"/>
    <xf numFmtId="167" fontId="0" fillId="4" borderId="0" xfId="0" applyNumberFormat="1" applyFill="1" applyAlignment="1">
      <alignment horizontal="right"/>
    </xf>
    <xf numFmtId="167" fontId="28" fillId="11" borderId="0" xfId="0" applyNumberFormat="1" applyFont="1" applyFill="1" applyAlignment="1">
      <alignment horizontal="right"/>
    </xf>
    <xf numFmtId="167" fontId="30" fillId="12" borderId="0" xfId="0" applyNumberFormat="1" applyFont="1" applyFill="1" applyAlignment="1">
      <alignment horizontal="right"/>
    </xf>
    <xf numFmtId="167" fontId="19" fillId="10" borderId="0" xfId="0" applyNumberFormat="1" applyFont="1" applyFill="1" applyAlignment="1">
      <alignment horizontal="right"/>
    </xf>
    <xf numFmtId="167" fontId="33" fillId="2" borderId="0" xfId="0" applyNumberFormat="1" applyFont="1" applyFill="1" applyAlignment="1">
      <alignment horizontal="right"/>
    </xf>
    <xf numFmtId="167" fontId="3" fillId="10" borderId="0" xfId="0" applyNumberFormat="1" applyFont="1" applyFill="1" applyAlignment="1">
      <alignment horizontal="right"/>
    </xf>
    <xf numFmtId="0" fontId="34" fillId="10" borderId="0" xfId="0" applyFont="1" applyFill="1" applyAlignment="1">
      <alignment horizontal="center"/>
    </xf>
    <xf numFmtId="0" fontId="10" fillId="10" borderId="0" xfId="0" applyFont="1" applyFill="1" applyAlignment="1">
      <alignment horizontal="center"/>
    </xf>
    <xf numFmtId="0" fontId="0" fillId="0" borderId="0" xfId="0" applyAlignment="1">
      <alignment wrapText="1"/>
    </xf>
    <xf numFmtId="0" fontId="6" fillId="2" borderId="0" xfId="0" applyFont="1" applyFill="1" applyAlignment="1">
      <alignment horizontal="left" vertical="center" wrapText="1"/>
    </xf>
    <xf numFmtId="0" fontId="4" fillId="0" borderId="0" xfId="0" applyFont="1" applyAlignment="1">
      <alignment wrapText="1"/>
    </xf>
    <xf numFmtId="0" fontId="10" fillId="10" borderId="0" xfId="0" applyFont="1" applyFill="1"/>
    <xf numFmtId="0" fontId="0" fillId="0" borderId="0" xfId="0"/>
    <xf numFmtId="0" fontId="33" fillId="2" borderId="0" xfId="0" applyFont="1" applyFill="1" applyAlignment="1">
      <alignment horizontal="center"/>
    </xf>
    <xf numFmtId="0" fontId="0" fillId="0" borderId="0" xfId="0" applyAlignment="1">
      <alignment horizontal="center"/>
    </xf>
    <xf numFmtId="0" fontId="19" fillId="10" borderId="0" xfId="0" applyFont="1" applyFill="1"/>
    <xf numFmtId="0" fontId="35" fillId="0" borderId="0" xfId="0" applyFont="1" applyAlignment="1">
      <alignment horizontal="center"/>
    </xf>
    <xf numFmtId="0" fontId="15" fillId="10" borderId="0" xfId="0" applyFont="1" applyFill="1" applyAlignment="1">
      <alignment wrapText="1"/>
    </xf>
    <xf numFmtId="0" fontId="0" fillId="0" borderId="0" xfId="0" applyAlignment="1">
      <alignment wrapText="1"/>
    </xf>
    <xf numFmtId="0" fontId="29" fillId="12" borderId="0" xfId="0" applyFont="1" applyFill="1"/>
    <xf numFmtId="0" fontId="31" fillId="12" borderId="0" xfId="0" applyFont="1" applyFill="1"/>
    <xf numFmtId="0" fontId="32" fillId="2" borderId="0" xfId="0" applyFont="1" applyFill="1"/>
    <xf numFmtId="0" fontId="24" fillId="2" borderId="0" xfId="0" applyFont="1" applyFill="1" applyAlignment="1">
      <alignment horizontal="center" vertical="center"/>
    </xf>
    <xf numFmtId="0" fontId="0" fillId="0" borderId="0" xfId="0" applyAlignment="1">
      <alignment horizontal="center" vertical="center"/>
    </xf>
    <xf numFmtId="0" fontId="25" fillId="2" borderId="0" xfId="0" applyFont="1" applyFill="1" applyAlignment="1">
      <alignment horizontal="center" vertical="center"/>
    </xf>
    <xf numFmtId="0" fontId="26" fillId="11" borderId="0" xfId="0" applyFont="1" applyFill="1"/>
    <xf numFmtId="0" fontId="3" fillId="3" borderId="0" xfId="0" applyFont="1" applyFill="1" applyAlignment="1">
      <alignment horizontal="left" vertical="center"/>
    </xf>
    <xf numFmtId="0" fontId="0" fillId="0" borderId="0" xfId="0" applyAlignment="1">
      <alignment horizontal="left" vertical="center"/>
    </xf>
    <xf numFmtId="0" fontId="6" fillId="2" borderId="0" xfId="0" applyFont="1" applyFill="1" applyAlignment="1">
      <alignment horizontal="left" vertical="center"/>
    </xf>
    <xf numFmtId="0" fontId="15" fillId="6" borderId="0" xfId="0" applyFont="1" applyFill="1" applyAlignment="1">
      <alignment horizontal="left" vertical="top" wrapText="1"/>
    </xf>
    <xf numFmtId="0" fontId="0" fillId="0" borderId="0" xfId="0" applyAlignment="1">
      <alignment horizontal="left" vertical="top" wrapText="1"/>
    </xf>
    <xf numFmtId="0" fontId="1" fillId="2" borderId="0" xfId="0" applyFont="1" applyFill="1" applyAlignment="1">
      <alignment horizontal="center" vertical="center"/>
    </xf>
    <xf numFmtId="0" fontId="2" fillId="2" borderId="0" xfId="0" applyFont="1" applyFill="1" applyAlignment="1">
      <alignment horizontal="center" vertical="center"/>
    </xf>
    <xf numFmtId="0" fontId="15" fillId="6" borderId="0" xfId="0" applyFont="1" applyFill="1" applyAlignment="1">
      <alignment horizontal="left" wrapText="1"/>
    </xf>
    <xf numFmtId="0" fontId="0" fillId="0" borderId="0" xfId="0" applyAlignment="1">
      <alignment horizontal="left" wrapText="1"/>
    </xf>
    <xf numFmtId="0" fontId="15" fillId="8" borderId="0" xfId="0" applyFont="1" applyFill="1" applyAlignment="1">
      <alignment horizontal="left" wrapText="1"/>
    </xf>
    <xf numFmtId="0" fontId="15" fillId="5" borderId="0" xfId="0" applyFont="1" applyFill="1" applyAlignment="1">
      <alignment horizontal="left" wrapText="1"/>
    </xf>
    <xf numFmtId="0" fontId="15" fillId="9" borderId="0" xfId="0" applyFont="1" applyFill="1" applyAlignment="1">
      <alignment horizontal="left" wrapText="1"/>
    </xf>
    <xf numFmtId="0" fontId="3" fillId="6" borderId="0" xfId="0" applyFont="1" applyFill="1" applyAlignment="1">
      <alignment horizontal="left" wrapText="1"/>
    </xf>
    <xf numFmtId="49" fontId="27" fillId="0" borderId="0" xfId="0" applyNumberFormat="1" applyFont="1"/>
    <xf numFmtId="0" fontId="6" fillId="2" borderId="0" xfId="0" applyFont="1" applyFill="1" applyAlignment="1">
      <alignment horizontal="center"/>
    </xf>
    <xf numFmtId="167" fontId="35" fillId="10" borderId="0" xfId="0" applyNumberFormat="1" applyFont="1" applyFill="1"/>
    <xf numFmtId="0" fontId="0" fillId="10" borderId="0" xfId="0" applyFill="1"/>
    <xf numFmtId="0" fontId="36"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9973A"/>
    <outlinePr summaryBelow="0" summaryRight="0"/>
  </sheetPr>
  <dimension ref="A1:E28"/>
  <sheetViews>
    <sheetView workbookViewId="0"/>
  </sheetViews>
  <sheetFormatPr defaultColWidth="12.59765625" defaultRowHeight="15.75" customHeight="1" x14ac:dyDescent="0.35"/>
  <cols>
    <col min="1" max="1" width="42.59765625" customWidth="1"/>
    <col min="2" max="2" width="18.59765625" customWidth="1"/>
    <col min="3" max="3" width="20.59765625" customWidth="1"/>
    <col min="4" max="4" width="24.59765625" customWidth="1"/>
    <col min="5" max="5" width="22.59765625" customWidth="1"/>
  </cols>
  <sheetData>
    <row r="1" spans="1:4" ht="8" customHeight="1" x14ac:dyDescent="0.35"/>
    <row r="2" spans="1:4" ht="46.05" customHeight="1" x14ac:dyDescent="0.35">
      <c r="A2" s="92" t="s">
        <v>187</v>
      </c>
      <c r="B2" s="84"/>
      <c r="C2" s="84"/>
      <c r="D2" s="84"/>
    </row>
    <row r="3" spans="1:4" ht="22.05" customHeight="1" x14ac:dyDescent="0.35">
      <c r="A3" s="93" t="s">
        <v>0</v>
      </c>
      <c r="B3" s="84"/>
      <c r="C3" s="84"/>
      <c r="D3" s="84"/>
    </row>
    <row r="4" spans="1:4" ht="10.050000000000001" customHeight="1" x14ac:dyDescent="0.35"/>
    <row r="5" spans="1:4" ht="26" customHeight="1" x14ac:dyDescent="0.35">
      <c r="A5" s="87" t="s">
        <v>1</v>
      </c>
      <c r="B5" s="88"/>
      <c r="C5" s="88"/>
      <c r="D5" s="88"/>
    </row>
    <row r="6" spans="1:4" ht="24" customHeight="1" x14ac:dyDescent="0.4">
      <c r="A6" s="1" t="s">
        <v>2</v>
      </c>
      <c r="B6" s="2">
        <v>0</v>
      </c>
      <c r="C6" s="3" t="s">
        <v>3</v>
      </c>
      <c r="D6" s="3" t="s">
        <v>4</v>
      </c>
    </row>
    <row r="7" spans="1:4" ht="24" customHeight="1" x14ac:dyDescent="0.4">
      <c r="A7" s="1" t="s">
        <v>5</v>
      </c>
      <c r="B7" s="2">
        <v>0</v>
      </c>
      <c r="C7" s="3" t="s">
        <v>3</v>
      </c>
      <c r="D7" s="3" t="s">
        <v>6</v>
      </c>
    </row>
    <row r="8" spans="1:4" ht="10.050000000000001" customHeight="1" x14ac:dyDescent="0.35"/>
    <row r="9" spans="1:4" ht="26" customHeight="1" x14ac:dyDescent="0.35">
      <c r="A9" s="89" t="s">
        <v>7</v>
      </c>
      <c r="B9" s="88"/>
      <c r="C9" s="88"/>
      <c r="D9" s="88"/>
    </row>
    <row r="10" spans="1:4" ht="24" customHeight="1" x14ac:dyDescent="0.4">
      <c r="A10" s="5" t="s">
        <v>8</v>
      </c>
      <c r="B10" s="6">
        <f>B6+B7</f>
        <v>0</v>
      </c>
      <c r="C10" s="7" t="s">
        <v>9</v>
      </c>
      <c r="D10" s="8"/>
    </row>
    <row r="11" spans="1:4" ht="6" customHeight="1" x14ac:dyDescent="0.35"/>
    <row r="12" spans="1:4" ht="24" customHeight="1" x14ac:dyDescent="0.35">
      <c r="A12" s="9" t="s">
        <v>10</v>
      </c>
      <c r="B12" s="9" t="s">
        <v>11</v>
      </c>
      <c r="C12" s="9" t="s">
        <v>12</v>
      </c>
      <c r="D12" s="9" t="s">
        <v>13</v>
      </c>
    </row>
    <row r="13" spans="1:4" ht="26" customHeight="1" x14ac:dyDescent="0.4">
      <c r="A13" s="10" t="s">
        <v>14</v>
      </c>
      <c r="B13" s="11">
        <v>0.3</v>
      </c>
      <c r="C13" s="12">
        <f>$B$10*0.3</f>
        <v>0</v>
      </c>
      <c r="D13" s="13" t="s">
        <v>15</v>
      </c>
    </row>
    <row r="14" spans="1:4" ht="26" customHeight="1" x14ac:dyDescent="0.4">
      <c r="A14" s="1" t="s">
        <v>16</v>
      </c>
      <c r="B14" s="14">
        <v>0.1</v>
      </c>
      <c r="C14" s="15">
        <f>$B$10*0.1</f>
        <v>0</v>
      </c>
      <c r="D14" s="3" t="s">
        <v>17</v>
      </c>
    </row>
    <row r="15" spans="1:4" ht="26" customHeight="1" x14ac:dyDescent="0.4">
      <c r="A15" s="5" t="s">
        <v>18</v>
      </c>
      <c r="B15" s="16">
        <v>0.6</v>
      </c>
      <c r="C15" s="17">
        <f>$B$10*0.6</f>
        <v>0</v>
      </c>
      <c r="D15" s="8" t="s">
        <v>19</v>
      </c>
    </row>
    <row r="16" spans="1:4" ht="26" customHeight="1" x14ac:dyDescent="0.4">
      <c r="A16" s="7" t="s">
        <v>20</v>
      </c>
      <c r="B16" s="18">
        <v>1</v>
      </c>
      <c r="C16" s="19">
        <f>SUM(C13:C15)</f>
        <v>0</v>
      </c>
      <c r="D16" s="20"/>
    </row>
    <row r="17" spans="1:5" ht="12" customHeight="1" x14ac:dyDescent="0.35"/>
    <row r="18" spans="1:5" ht="26" customHeight="1" x14ac:dyDescent="0.35">
      <c r="A18" s="87" t="s">
        <v>21</v>
      </c>
      <c r="B18" s="88"/>
      <c r="C18" s="88"/>
      <c r="D18" s="88"/>
    </row>
    <row r="19" spans="1:5" ht="22.05" customHeight="1" x14ac:dyDescent="0.35">
      <c r="A19" s="9" t="s">
        <v>22</v>
      </c>
      <c r="B19" s="9" t="s">
        <v>23</v>
      </c>
      <c r="C19" s="9" t="s">
        <v>24</v>
      </c>
      <c r="D19" s="9" t="s">
        <v>25</v>
      </c>
      <c r="E19" s="9" t="s">
        <v>26</v>
      </c>
    </row>
    <row r="20" spans="1:5" ht="22.05" customHeight="1" x14ac:dyDescent="0.4">
      <c r="A20" s="23" t="s">
        <v>27</v>
      </c>
      <c r="B20" s="24">
        <v>0.2</v>
      </c>
      <c r="C20" s="24">
        <v>0.05</v>
      </c>
      <c r="D20" s="24">
        <v>0.75</v>
      </c>
      <c r="E20" s="22" t="s">
        <v>28</v>
      </c>
    </row>
    <row r="21" spans="1:5" ht="22.05" customHeight="1" x14ac:dyDescent="0.4">
      <c r="A21" s="27" t="s">
        <v>29</v>
      </c>
      <c r="B21" s="28">
        <v>0.25</v>
      </c>
      <c r="C21" s="28">
        <v>0.08</v>
      </c>
      <c r="D21" s="28">
        <v>0.67</v>
      </c>
      <c r="E21" s="26" t="s">
        <v>30</v>
      </c>
    </row>
    <row r="22" spans="1:5" ht="22.05" customHeight="1" x14ac:dyDescent="0.4">
      <c r="A22" s="23" t="s">
        <v>31</v>
      </c>
      <c r="B22" s="24">
        <v>0.3</v>
      </c>
      <c r="C22" s="24">
        <v>0.1</v>
      </c>
      <c r="D22" s="24">
        <v>0.6</v>
      </c>
      <c r="E22" s="22" t="s">
        <v>32</v>
      </c>
    </row>
    <row r="23" spans="1:5" ht="22.05" customHeight="1" x14ac:dyDescent="0.4">
      <c r="A23" s="27" t="s">
        <v>33</v>
      </c>
      <c r="B23" s="26" t="s">
        <v>34</v>
      </c>
      <c r="C23" s="26" t="s">
        <v>35</v>
      </c>
      <c r="D23" s="28">
        <v>0.5</v>
      </c>
      <c r="E23" s="26" t="s">
        <v>36</v>
      </c>
    </row>
    <row r="24" spans="1:5" ht="22.05" customHeight="1" x14ac:dyDescent="0.4">
      <c r="A24" s="23" t="s">
        <v>37</v>
      </c>
      <c r="B24" s="24">
        <v>0.15</v>
      </c>
      <c r="C24" s="24">
        <v>0.05</v>
      </c>
      <c r="D24" s="24">
        <v>0.8</v>
      </c>
      <c r="E24" s="22" t="s">
        <v>38</v>
      </c>
    </row>
    <row r="25" spans="1:5" ht="22.05" customHeight="1" x14ac:dyDescent="0.4">
      <c r="A25" s="27" t="s">
        <v>39</v>
      </c>
      <c r="B25" s="28">
        <v>0.25</v>
      </c>
      <c r="C25" s="28">
        <v>0.08</v>
      </c>
      <c r="D25" s="28">
        <v>0.67</v>
      </c>
      <c r="E25" s="26" t="s">
        <v>40</v>
      </c>
    </row>
    <row r="26" spans="1:5" ht="12" customHeight="1" x14ac:dyDescent="0.35"/>
    <row r="27" spans="1:5" ht="26" customHeight="1" x14ac:dyDescent="0.35">
      <c r="A27" s="89" t="s">
        <v>41</v>
      </c>
      <c r="B27" s="88"/>
      <c r="C27" s="88"/>
      <c r="D27" s="88"/>
    </row>
    <row r="28" spans="1:5" ht="22.05" customHeight="1" x14ac:dyDescent="0.35">
      <c r="A28" s="90" t="s">
        <v>42</v>
      </c>
      <c r="B28" s="91"/>
      <c r="C28" s="91"/>
      <c r="D28" s="91"/>
    </row>
  </sheetData>
  <mergeCells count="7">
    <mergeCell ref="A18:D18"/>
    <mergeCell ref="A27:D27"/>
    <mergeCell ref="A28:D28"/>
    <mergeCell ref="A2:D2"/>
    <mergeCell ref="A3:D3"/>
    <mergeCell ref="A5:D5"/>
    <mergeCell ref="A9:D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5D960-D200-427F-B3B0-D8F39E0E79E2}">
  <sheetPr>
    <tabColor rgb="FF0B2454"/>
  </sheetPr>
  <dimension ref="A1:E34"/>
  <sheetViews>
    <sheetView workbookViewId="0"/>
  </sheetViews>
  <sheetFormatPr defaultRowHeight="12.75" x14ac:dyDescent="0.35"/>
  <cols>
    <col min="1" max="1" width="38.59765625" customWidth="1"/>
    <col min="2" max="4" width="16.59765625" customWidth="1"/>
    <col min="5" max="5" width="22.59765625" customWidth="1"/>
  </cols>
  <sheetData>
    <row r="1" spans="1:5" ht="8" customHeight="1" x14ac:dyDescent="0.35"/>
    <row r="2" spans="1:5" ht="46.05" customHeight="1" x14ac:dyDescent="0.35">
      <c r="A2" s="92" t="s">
        <v>43</v>
      </c>
      <c r="B2" s="84"/>
      <c r="C2" s="84"/>
      <c r="D2" s="84"/>
      <c r="E2" s="84"/>
    </row>
    <row r="3" spans="1:5" ht="22.05" customHeight="1" x14ac:dyDescent="0.35">
      <c r="A3" s="93" t="s">
        <v>44</v>
      </c>
      <c r="B3" s="84"/>
      <c r="C3" s="84"/>
      <c r="D3" s="84"/>
      <c r="E3" s="84"/>
    </row>
    <row r="4" spans="1:5" ht="26" customHeight="1" x14ac:dyDescent="0.4">
      <c r="A4" s="1" t="s">
        <v>45</v>
      </c>
      <c r="B4" s="29">
        <v>5</v>
      </c>
      <c r="C4" s="30" t="s">
        <v>46</v>
      </c>
      <c r="D4" s="31">
        <v>2026</v>
      </c>
    </row>
    <row r="5" spans="1:5" ht="24" customHeight="1" x14ac:dyDescent="0.4">
      <c r="A5" s="5" t="s">
        <v>47</v>
      </c>
      <c r="B5" s="6">
        <f>'Chia Tiền Rảnh Tay'!C15</f>
        <v>0</v>
      </c>
      <c r="C5" s="7" t="s">
        <v>48</v>
      </c>
    </row>
    <row r="6" spans="1:5" ht="10.050000000000001" customHeight="1" x14ac:dyDescent="0.35"/>
    <row r="7" spans="1:5" ht="26" customHeight="1" x14ac:dyDescent="0.35">
      <c r="A7" s="89" t="s">
        <v>49</v>
      </c>
      <c r="B7" s="88"/>
      <c r="C7" s="88"/>
      <c r="D7" s="88"/>
      <c r="E7" s="88"/>
    </row>
    <row r="8" spans="1:5" ht="24" customHeight="1" x14ac:dyDescent="0.35">
      <c r="A8" s="9" t="s">
        <v>50</v>
      </c>
      <c r="B8" s="9" t="s">
        <v>51</v>
      </c>
      <c r="C8" s="9" t="s">
        <v>52</v>
      </c>
      <c r="D8" s="9" t="s">
        <v>53</v>
      </c>
      <c r="E8" s="9" t="s">
        <v>26</v>
      </c>
    </row>
    <row r="9" spans="1:5" ht="22.05" customHeight="1" x14ac:dyDescent="0.35">
      <c r="A9" s="21" t="s">
        <v>54</v>
      </c>
      <c r="B9" s="32"/>
      <c r="C9" s="32"/>
      <c r="D9" s="32">
        <f t="shared" ref="D9:D15" si="0">C9-B9</f>
        <v>0</v>
      </c>
      <c r="E9" s="33"/>
    </row>
    <row r="10" spans="1:5" ht="22.05" customHeight="1" x14ac:dyDescent="0.35">
      <c r="A10" s="25" t="s">
        <v>55</v>
      </c>
      <c r="B10" s="34"/>
      <c r="C10" s="34"/>
      <c r="D10" s="34">
        <f t="shared" si="0"/>
        <v>0</v>
      </c>
      <c r="E10" s="35"/>
    </row>
    <row r="11" spans="1:5" ht="22.05" customHeight="1" x14ac:dyDescent="0.35">
      <c r="A11" s="21" t="s">
        <v>56</v>
      </c>
      <c r="B11" s="32"/>
      <c r="C11" s="32"/>
      <c r="D11" s="32">
        <f t="shared" si="0"/>
        <v>0</v>
      </c>
      <c r="E11" s="33"/>
    </row>
    <row r="12" spans="1:5" ht="22.05" customHeight="1" x14ac:dyDescent="0.35">
      <c r="A12" s="25" t="s">
        <v>57</v>
      </c>
      <c r="B12" s="34"/>
      <c r="C12" s="34"/>
      <c r="D12" s="34">
        <f t="shared" si="0"/>
        <v>0</v>
      </c>
      <c r="E12" s="35"/>
    </row>
    <row r="13" spans="1:5" ht="22.05" customHeight="1" x14ac:dyDescent="0.35">
      <c r="A13" s="21" t="s">
        <v>58</v>
      </c>
      <c r="B13" s="32"/>
      <c r="C13" s="32"/>
      <c r="D13" s="32">
        <f t="shared" si="0"/>
        <v>0</v>
      </c>
      <c r="E13" s="33"/>
    </row>
    <row r="14" spans="1:5" ht="22.05" customHeight="1" x14ac:dyDescent="0.35">
      <c r="A14" s="25" t="s">
        <v>59</v>
      </c>
      <c r="B14" s="34"/>
      <c r="C14" s="34"/>
      <c r="D14" s="34">
        <f t="shared" si="0"/>
        <v>0</v>
      </c>
      <c r="E14" s="35"/>
    </row>
    <row r="15" spans="1:5" ht="24" customHeight="1" x14ac:dyDescent="0.4">
      <c r="A15" s="5" t="s">
        <v>60</v>
      </c>
      <c r="B15" s="36">
        <f>SUM(B9:B14)</f>
        <v>0</v>
      </c>
      <c r="C15" s="36">
        <f>SUM(C9:C14)</f>
        <v>0</v>
      </c>
      <c r="D15" s="36">
        <f t="shared" si="0"/>
        <v>0</v>
      </c>
    </row>
    <row r="16" spans="1:5" ht="10.050000000000001" customHeight="1" x14ac:dyDescent="0.35"/>
    <row r="17" spans="1:5" ht="26" customHeight="1" x14ac:dyDescent="0.35">
      <c r="A17" s="87" t="s">
        <v>61</v>
      </c>
      <c r="B17" s="88"/>
      <c r="C17" s="88"/>
      <c r="D17" s="88"/>
      <c r="E17" s="88"/>
    </row>
    <row r="18" spans="1:5" ht="24" customHeight="1" x14ac:dyDescent="0.35">
      <c r="A18" s="37" t="s">
        <v>50</v>
      </c>
      <c r="B18" s="37" t="s">
        <v>51</v>
      </c>
      <c r="C18" s="37" t="s">
        <v>52</v>
      </c>
      <c r="D18" s="37" t="s">
        <v>53</v>
      </c>
      <c r="E18" s="37" t="s">
        <v>26</v>
      </c>
    </row>
    <row r="19" spans="1:5" ht="22.05" customHeight="1" x14ac:dyDescent="0.35">
      <c r="A19" s="21" t="s">
        <v>62</v>
      </c>
      <c r="B19" s="32"/>
      <c r="C19" s="32"/>
      <c r="D19" s="32">
        <f t="shared" ref="D19:D28" si="1">C19-B19</f>
        <v>0</v>
      </c>
      <c r="E19" s="33"/>
    </row>
    <row r="20" spans="1:5" ht="22.05" customHeight="1" x14ac:dyDescent="0.35">
      <c r="A20" s="25" t="s">
        <v>63</v>
      </c>
      <c r="B20" s="34"/>
      <c r="C20" s="34"/>
      <c r="D20" s="34">
        <f t="shared" si="1"/>
        <v>0</v>
      </c>
      <c r="E20" s="35"/>
    </row>
    <row r="21" spans="1:5" ht="22.05" customHeight="1" x14ac:dyDescent="0.35">
      <c r="A21" s="21" t="s">
        <v>64</v>
      </c>
      <c r="B21" s="32"/>
      <c r="C21" s="32"/>
      <c r="D21" s="32">
        <f t="shared" si="1"/>
        <v>0</v>
      </c>
      <c r="E21" s="33"/>
    </row>
    <row r="22" spans="1:5" ht="22.05" customHeight="1" x14ac:dyDescent="0.35">
      <c r="A22" s="25" t="s">
        <v>65</v>
      </c>
      <c r="B22" s="34"/>
      <c r="C22" s="34"/>
      <c r="D22" s="34">
        <f t="shared" si="1"/>
        <v>0</v>
      </c>
      <c r="E22" s="35"/>
    </row>
    <row r="23" spans="1:5" ht="22.05" customHeight="1" x14ac:dyDescent="0.35">
      <c r="A23" s="21" t="s">
        <v>66</v>
      </c>
      <c r="B23" s="32"/>
      <c r="C23" s="32"/>
      <c r="D23" s="32">
        <f t="shared" si="1"/>
        <v>0</v>
      </c>
      <c r="E23" s="33"/>
    </row>
    <row r="24" spans="1:5" ht="22.05" customHeight="1" x14ac:dyDescent="0.35">
      <c r="A24" s="25" t="s">
        <v>67</v>
      </c>
      <c r="B24" s="34"/>
      <c r="C24" s="34"/>
      <c r="D24" s="34">
        <f t="shared" si="1"/>
        <v>0</v>
      </c>
      <c r="E24" s="35"/>
    </row>
    <row r="25" spans="1:5" ht="22.05" customHeight="1" x14ac:dyDescent="0.35">
      <c r="A25" s="21" t="s">
        <v>68</v>
      </c>
      <c r="B25" s="32"/>
      <c r="C25" s="32"/>
      <c r="D25" s="32">
        <f t="shared" si="1"/>
        <v>0</v>
      </c>
      <c r="E25" s="33"/>
    </row>
    <row r="26" spans="1:5" ht="22.05" customHeight="1" x14ac:dyDescent="0.35">
      <c r="A26" s="25" t="s">
        <v>69</v>
      </c>
      <c r="B26" s="34"/>
      <c r="C26" s="34"/>
      <c r="D26" s="34">
        <f t="shared" si="1"/>
        <v>0</v>
      </c>
      <c r="E26" s="35"/>
    </row>
    <row r="27" spans="1:5" ht="22.05" customHeight="1" x14ac:dyDescent="0.35">
      <c r="A27" s="21" t="s">
        <v>70</v>
      </c>
      <c r="B27" s="32"/>
      <c r="C27" s="32"/>
      <c r="D27" s="32">
        <f t="shared" si="1"/>
        <v>0</v>
      </c>
      <c r="E27" s="33"/>
    </row>
    <row r="28" spans="1:5" ht="24" customHeight="1" x14ac:dyDescent="0.4">
      <c r="A28" s="5" t="s">
        <v>71</v>
      </c>
      <c r="B28" s="36">
        <f>SUM(B19:B27)</f>
        <v>0</v>
      </c>
      <c r="C28" s="36">
        <f>SUM(C19:C27)</f>
        <v>0</v>
      </c>
      <c r="D28" s="36">
        <f t="shared" si="1"/>
        <v>0</v>
      </c>
    </row>
    <row r="29" spans="1:5" ht="12" customHeight="1" x14ac:dyDescent="0.35"/>
    <row r="30" spans="1:5" ht="26" customHeight="1" x14ac:dyDescent="0.35">
      <c r="A30" s="89" t="s">
        <v>72</v>
      </c>
      <c r="B30" s="88"/>
      <c r="C30" s="88"/>
      <c r="D30" s="88"/>
      <c r="E30" s="88"/>
    </row>
    <row r="31" spans="1:5" ht="26" customHeight="1" x14ac:dyDescent="0.5">
      <c r="A31" s="38" t="s">
        <v>73</v>
      </c>
      <c r="C31" s="39">
        <f>C15+C28</f>
        <v>0</v>
      </c>
    </row>
    <row r="32" spans="1:5" ht="26" customHeight="1" x14ac:dyDescent="0.5">
      <c r="A32" s="40" t="s">
        <v>74</v>
      </c>
      <c r="C32" s="41">
        <f>'Chia Tiền Rảnh Tay'!C15</f>
        <v>0</v>
      </c>
    </row>
    <row r="33" spans="1:5" ht="30" customHeight="1" x14ac:dyDescent="0.5">
      <c r="A33" s="42" t="s">
        <v>75</v>
      </c>
      <c r="C33" s="43">
        <f>C32-C31</f>
        <v>0</v>
      </c>
    </row>
    <row r="34" spans="1:5" ht="24" customHeight="1" x14ac:dyDescent="0.4">
      <c r="A34" s="5" t="s">
        <v>76</v>
      </c>
      <c r="C34" s="44">
        <f>IF('Chia Tiền Rảnh Tay'!B10=0,0,'Chia Tiền Rảnh Tay'!C13/'Chia Tiền Rảnh Tay'!B10)</f>
        <v>0</v>
      </c>
      <c r="E34" s="45" t="s">
        <v>77</v>
      </c>
    </row>
  </sheetData>
  <mergeCells count="5">
    <mergeCell ref="A2:E2"/>
    <mergeCell ref="A3:E3"/>
    <mergeCell ref="A7:E7"/>
    <mergeCell ref="A17:E17"/>
    <mergeCell ref="A30:E3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BE2C7-B2C6-40A1-9268-D13944423B33}">
  <sheetPr>
    <tabColor rgb="FF2E7D52"/>
  </sheetPr>
  <dimension ref="A1:D26"/>
  <sheetViews>
    <sheetView workbookViewId="0"/>
  </sheetViews>
  <sheetFormatPr defaultRowHeight="12.75" x14ac:dyDescent="0.35"/>
  <cols>
    <col min="1" max="1" width="38.59765625" customWidth="1"/>
    <col min="2" max="2" width="18.59765625" customWidth="1"/>
    <col min="3" max="3" width="24.59765625" customWidth="1"/>
    <col min="4" max="4" width="18.59765625" customWidth="1"/>
  </cols>
  <sheetData>
    <row r="1" spans="1:4" ht="8" customHeight="1" x14ac:dyDescent="0.35"/>
    <row r="2" spans="1:4" ht="46.05" customHeight="1" x14ac:dyDescent="0.35">
      <c r="A2" s="92" t="s">
        <v>78</v>
      </c>
      <c r="B2" s="84"/>
      <c r="C2" s="84"/>
      <c r="D2" s="84"/>
    </row>
    <row r="3" spans="1:4" ht="22.05" customHeight="1" x14ac:dyDescent="0.35">
      <c r="A3" s="93" t="s">
        <v>79</v>
      </c>
      <c r="B3" s="84"/>
      <c r="C3" s="84"/>
      <c r="D3" s="84"/>
    </row>
    <row r="4" spans="1:4" ht="10.050000000000001" customHeight="1" x14ac:dyDescent="0.35"/>
    <row r="5" spans="1:4" ht="52.05" customHeight="1" x14ac:dyDescent="0.35">
      <c r="A5" s="94" t="s">
        <v>80</v>
      </c>
      <c r="B5" s="95"/>
      <c r="C5" s="95"/>
      <c r="D5" s="95"/>
    </row>
    <row r="6" spans="1:4" ht="10.050000000000001" customHeight="1" x14ac:dyDescent="0.35"/>
    <row r="7" spans="1:4" ht="26" customHeight="1" x14ac:dyDescent="0.35">
      <c r="A7" s="89" t="s">
        <v>81</v>
      </c>
      <c r="B7" s="88"/>
      <c r="C7" s="88"/>
      <c r="D7" s="88"/>
    </row>
    <row r="8" spans="1:4" ht="24" customHeight="1" x14ac:dyDescent="0.4">
      <c r="A8" s="1" t="s">
        <v>82</v>
      </c>
      <c r="B8" s="2">
        <f>'Chia Tiền Rảnh Tay'!C15</f>
        <v>0</v>
      </c>
      <c r="C8" s="3" t="s">
        <v>83</v>
      </c>
    </row>
    <row r="9" spans="1:4" ht="24" customHeight="1" x14ac:dyDescent="0.4">
      <c r="A9" s="1" t="s">
        <v>84</v>
      </c>
      <c r="B9" s="46">
        <v>6</v>
      </c>
      <c r="C9" s="3" t="s">
        <v>85</v>
      </c>
    </row>
    <row r="10" spans="1:4" ht="10.050000000000001" customHeight="1" x14ac:dyDescent="0.35"/>
    <row r="11" spans="1:4" ht="26" customHeight="1" x14ac:dyDescent="0.35">
      <c r="A11" s="87" t="s">
        <v>86</v>
      </c>
      <c r="B11" s="88"/>
      <c r="C11" s="88"/>
      <c r="D11" s="88"/>
    </row>
    <row r="12" spans="1:4" ht="30" customHeight="1" x14ac:dyDescent="0.5">
      <c r="A12" s="42" t="s">
        <v>87</v>
      </c>
      <c r="B12" s="43">
        <f>B8*B9</f>
        <v>0</v>
      </c>
      <c r="C12" s="42" t="s">
        <v>9</v>
      </c>
    </row>
    <row r="13" spans="1:4" ht="24" customHeight="1" x14ac:dyDescent="0.4">
      <c r="A13" s="1" t="s">
        <v>88</v>
      </c>
      <c r="B13" s="2">
        <v>0</v>
      </c>
      <c r="C13" s="3" t="s">
        <v>89</v>
      </c>
    </row>
    <row r="14" spans="1:4" ht="24" customHeight="1" x14ac:dyDescent="0.4">
      <c r="A14" s="5" t="s">
        <v>90</v>
      </c>
      <c r="B14" s="47">
        <f>MAX(0,B12-B13)</f>
        <v>0</v>
      </c>
    </row>
    <row r="15" spans="1:4" ht="24" customHeight="1" x14ac:dyDescent="0.4">
      <c r="A15" s="1" t="s">
        <v>91</v>
      </c>
      <c r="B15" s="2">
        <f>'Chia Tiền Rảnh Tay'!C13*0.5</f>
        <v>0</v>
      </c>
      <c r="C15" s="48" t="s">
        <v>92</v>
      </c>
    </row>
    <row r="16" spans="1:4" ht="30" customHeight="1" x14ac:dyDescent="0.5">
      <c r="A16" s="42" t="s">
        <v>93</v>
      </c>
      <c r="B16" s="49" t="str">
        <f>IF(B14&lt;=0,"ĐÃ ĐỦ QUỸ ✓",IF(B15&lt;=0,"Cần nhập số tiền đóng",CEILING(B14/B15,1)))</f>
        <v>ĐÃ ĐỦ QUỸ ✓</v>
      </c>
      <c r="C16" s="42" t="s">
        <v>94</v>
      </c>
    </row>
    <row r="17" spans="1:4" ht="10.050000000000001" customHeight="1" x14ac:dyDescent="0.35"/>
    <row r="18" spans="1:4" ht="26" customHeight="1" x14ac:dyDescent="0.35">
      <c r="A18" s="89" t="s">
        <v>95</v>
      </c>
      <c r="B18" s="88"/>
      <c r="C18" s="88"/>
      <c r="D18" s="88"/>
    </row>
    <row r="19" spans="1:4" ht="24" customHeight="1" x14ac:dyDescent="0.4">
      <c r="A19" s="5" t="s">
        <v>96</v>
      </c>
      <c r="B19" s="50">
        <f>IF(B12=0,0,MIN(1,B13/B12))</f>
        <v>0</v>
      </c>
      <c r="C19" s="5" t="str">
        <f>IF(B13&gt;=B12,"🟢 ĐỦ QUỸ — xuất sắc!",IF(B13/B12&gt;=0.5,"🟡 Đang tốt — tiếp tục","🔴 Cần tăng tốc — ưu tiên ngay"))</f>
        <v>🟢 ĐỦ QUỸ — xuất sắc!</v>
      </c>
    </row>
    <row r="20" spans="1:4" ht="36" customHeight="1" x14ac:dyDescent="0.4">
      <c r="A20" s="5" t="s">
        <v>97</v>
      </c>
      <c r="B20" s="51" t="str">
        <f>REPT("█",MIN(20,ROUND(B19*20,0)))&amp;REPT("░",MAX(0,20-MIN(20,ROUND(B19*20,0))))&amp;"  "&amp;TEXT(B19,"0%")</f>
        <v>░░░░░░░░░░░░░░░░░░░░  0%</v>
      </c>
    </row>
    <row r="21" spans="1:4" ht="10.050000000000001" customHeight="1" x14ac:dyDescent="0.35"/>
    <row r="22" spans="1:4" ht="26" customHeight="1" x14ac:dyDescent="0.35">
      <c r="A22" s="87" t="s">
        <v>98</v>
      </c>
      <c r="B22" s="88"/>
      <c r="C22" s="88"/>
      <c r="D22" s="88"/>
    </row>
    <row r="23" spans="1:4" ht="24" customHeight="1" x14ac:dyDescent="0.35">
      <c r="A23" s="96" t="s">
        <v>99</v>
      </c>
      <c r="B23" s="95"/>
      <c r="C23" s="95"/>
      <c r="D23" s="95"/>
    </row>
    <row r="24" spans="1:4" ht="24" customHeight="1" x14ac:dyDescent="0.35">
      <c r="A24" s="97" t="s">
        <v>100</v>
      </c>
      <c r="B24" s="95"/>
      <c r="C24" s="95"/>
      <c r="D24" s="95"/>
    </row>
    <row r="25" spans="1:4" ht="24" customHeight="1" x14ac:dyDescent="0.35">
      <c r="A25" s="96" t="s">
        <v>101</v>
      </c>
      <c r="B25" s="95"/>
      <c r="C25" s="95"/>
      <c r="D25" s="95"/>
    </row>
    <row r="26" spans="1:4" ht="24" customHeight="1" x14ac:dyDescent="0.35">
      <c r="A26" s="97" t="s">
        <v>102</v>
      </c>
      <c r="B26" s="95"/>
      <c r="C26" s="95"/>
      <c r="D26" s="95"/>
    </row>
  </sheetData>
  <mergeCells count="11">
    <mergeCell ref="A22:D22"/>
    <mergeCell ref="A23:D23"/>
    <mergeCell ref="A24:D24"/>
    <mergeCell ref="A25:D25"/>
    <mergeCell ref="A26:D26"/>
    <mergeCell ref="A18:D18"/>
    <mergeCell ref="A2:D2"/>
    <mergeCell ref="A3:D3"/>
    <mergeCell ref="A5:D5"/>
    <mergeCell ref="A7:D7"/>
    <mergeCell ref="A11:D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5C1A5-50AD-43FB-80A9-69E66E0E0000}">
  <sheetPr>
    <tabColor rgb="FFE05252"/>
  </sheetPr>
  <dimension ref="A1:E45"/>
  <sheetViews>
    <sheetView workbookViewId="0"/>
  </sheetViews>
  <sheetFormatPr defaultRowHeight="12.75" x14ac:dyDescent="0.35"/>
  <cols>
    <col min="1" max="1" width="38.59765625" customWidth="1"/>
    <col min="2" max="2" width="18.59765625" customWidth="1"/>
    <col min="3" max="3" width="20.59765625" customWidth="1"/>
    <col min="4" max="4" width="18.59765625" customWidth="1"/>
    <col min="5" max="5" width="20.59765625" customWidth="1"/>
  </cols>
  <sheetData>
    <row r="1" spans="1:5" ht="8" customHeight="1" x14ac:dyDescent="0.35"/>
    <row r="2" spans="1:5" ht="46.05" customHeight="1" x14ac:dyDescent="0.35">
      <c r="A2" s="92" t="s">
        <v>103</v>
      </c>
      <c r="B2" s="84"/>
      <c r="C2" s="84"/>
      <c r="D2" s="84"/>
      <c r="E2" s="84"/>
    </row>
    <row r="3" spans="1:5" ht="22.05" customHeight="1" x14ac:dyDescent="0.35">
      <c r="A3" s="93" t="s">
        <v>104</v>
      </c>
      <c r="B3" s="84"/>
      <c r="C3" s="84"/>
      <c r="D3" s="84"/>
      <c r="E3" s="84"/>
    </row>
    <row r="4" spans="1:5" ht="10.050000000000001" customHeight="1" x14ac:dyDescent="0.35"/>
    <row r="5" spans="1:5" ht="52.05" customHeight="1" x14ac:dyDescent="0.35">
      <c r="A5" s="98" t="s">
        <v>105</v>
      </c>
      <c r="B5" s="95"/>
      <c r="C5" s="95"/>
      <c r="D5" s="95"/>
      <c r="E5" s="95"/>
    </row>
    <row r="6" spans="1:5" ht="10.050000000000001" customHeight="1" x14ac:dyDescent="0.35"/>
    <row r="7" spans="1:5" ht="26" customHeight="1" x14ac:dyDescent="0.35">
      <c r="A7" s="89" t="s">
        <v>106</v>
      </c>
      <c r="B7" s="88"/>
      <c r="C7" s="88"/>
      <c r="D7" s="88"/>
      <c r="E7" s="88"/>
    </row>
    <row r="8" spans="1:5" ht="22.05" customHeight="1" x14ac:dyDescent="0.4">
      <c r="A8" s="1" t="s">
        <v>107</v>
      </c>
      <c r="B8" s="53">
        <f ca="1">YEAR(TODAY())</f>
        <v>2026</v>
      </c>
    </row>
    <row r="9" spans="1:5" ht="22.05" customHeight="1" x14ac:dyDescent="0.4">
      <c r="A9" s="1" t="s">
        <v>108</v>
      </c>
      <c r="B9" s="34">
        <v>400000000</v>
      </c>
      <c r="C9" s="3" t="s">
        <v>109</v>
      </c>
    </row>
    <row r="10" spans="1:5" ht="22.05" customHeight="1" x14ac:dyDescent="0.4">
      <c r="A10" s="1" t="s">
        <v>110</v>
      </c>
      <c r="B10" s="54">
        <v>0.1</v>
      </c>
      <c r="C10" s="3" t="s">
        <v>111</v>
      </c>
    </row>
    <row r="11" spans="1:5" ht="22.05" customHeight="1" x14ac:dyDescent="0.4">
      <c r="A11" s="1" t="s">
        <v>112</v>
      </c>
      <c r="B11" s="54">
        <v>7.0000000000000007E-2</v>
      </c>
      <c r="C11" s="3" t="s">
        <v>113</v>
      </c>
    </row>
    <row r="12" spans="1:5" ht="10.050000000000001" customHeight="1" x14ac:dyDescent="0.35"/>
    <row r="13" spans="1:5" ht="26" customHeight="1" x14ac:dyDescent="0.35">
      <c r="A13" s="89" t="s">
        <v>114</v>
      </c>
      <c r="B13" s="88"/>
      <c r="C13" s="88"/>
      <c r="D13" s="88"/>
      <c r="E13" s="88"/>
    </row>
    <row r="14" spans="1:5" ht="22.05" customHeight="1" x14ac:dyDescent="0.4">
      <c r="A14" s="1" t="s">
        <v>115</v>
      </c>
      <c r="B14" s="52" t="s">
        <v>116</v>
      </c>
      <c r="C14" s="3" t="s">
        <v>117</v>
      </c>
    </row>
    <row r="15" spans="1:5" ht="22.05" customHeight="1" x14ac:dyDescent="0.4">
      <c r="A15" s="1" t="s">
        <v>118</v>
      </c>
      <c r="B15" s="53">
        <v>2015</v>
      </c>
    </row>
    <row r="16" spans="1:5" ht="22.05" customHeight="1" x14ac:dyDescent="0.4">
      <c r="A16" s="5" t="s">
        <v>119</v>
      </c>
      <c r="B16" s="55">
        <f>B15+18</f>
        <v>2033</v>
      </c>
    </row>
    <row r="17" spans="1:5" ht="22.05" customHeight="1" x14ac:dyDescent="0.4">
      <c r="A17" s="5" t="s">
        <v>120</v>
      </c>
      <c r="B17" s="56">
        <f ca="1">MAX(0,B16-B8)</f>
        <v>7</v>
      </c>
      <c r="C17" s="5" t="s">
        <v>121</v>
      </c>
    </row>
    <row r="18" spans="1:5" ht="30" customHeight="1" x14ac:dyDescent="0.5">
      <c r="A18" s="42" t="s">
        <v>122</v>
      </c>
      <c r="B18" s="43">
        <f ca="1">B9*POWER(1+B10,B17)</f>
        <v>779486840.00000048</v>
      </c>
      <c r="C18" s="42" t="s">
        <v>9</v>
      </c>
    </row>
    <row r="19" spans="1:5" ht="22.05" customHeight="1" x14ac:dyDescent="0.4">
      <c r="A19" s="1" t="s">
        <v>123</v>
      </c>
      <c r="B19" s="34">
        <v>0</v>
      </c>
      <c r="C19" s="3" t="s">
        <v>124</v>
      </c>
    </row>
    <row r="20" spans="1:5" ht="22.05" customHeight="1" x14ac:dyDescent="0.4">
      <c r="A20" s="5" t="s">
        <v>125</v>
      </c>
      <c r="B20" s="47">
        <f ca="1">MAX(0,B18-B19)</f>
        <v>779486840.00000048</v>
      </c>
    </row>
    <row r="21" spans="1:5" ht="22.05" customHeight="1" x14ac:dyDescent="0.4">
      <c r="A21" s="5" t="s">
        <v>126</v>
      </c>
      <c r="B21" s="36">
        <f ca="1">IF(B17*12=0,B20,B20/(B17*12))</f>
        <v>9279605.2380952444</v>
      </c>
      <c r="C21" s="8" t="s">
        <v>3</v>
      </c>
    </row>
    <row r="22" spans="1:5" ht="26" customHeight="1" x14ac:dyDescent="0.5">
      <c r="A22" s="57" t="s">
        <v>127</v>
      </c>
      <c r="B22" s="58">
        <f ca="1">IF(B17*12&lt;=0,B20,IF(B20&lt;=0,0,ABS(PMT(B11/12,B17*12,-B19,B18))))</f>
        <v>7217538.859781404</v>
      </c>
      <c r="C22" s="57" t="s">
        <v>3</v>
      </c>
    </row>
    <row r="23" spans="1:5" ht="12" customHeight="1" x14ac:dyDescent="0.35"/>
    <row r="24" spans="1:5" ht="26" customHeight="1" x14ac:dyDescent="0.35">
      <c r="A24" s="89" t="s">
        <v>128</v>
      </c>
      <c r="B24" s="88"/>
      <c r="C24" s="88"/>
      <c r="D24" s="88"/>
      <c r="E24" s="88"/>
    </row>
    <row r="25" spans="1:5" ht="22.05" customHeight="1" x14ac:dyDescent="0.4">
      <c r="A25" s="1" t="s">
        <v>115</v>
      </c>
      <c r="B25" s="52" t="s">
        <v>129</v>
      </c>
      <c r="C25" s="3" t="s">
        <v>130</v>
      </c>
    </row>
    <row r="26" spans="1:5" ht="22.05" customHeight="1" x14ac:dyDescent="0.4">
      <c r="A26" s="1" t="s">
        <v>118</v>
      </c>
      <c r="B26" s="53">
        <v>2024</v>
      </c>
    </row>
    <row r="27" spans="1:5" ht="22.05" customHeight="1" x14ac:dyDescent="0.4">
      <c r="A27" s="5" t="s">
        <v>119</v>
      </c>
      <c r="B27" s="55">
        <f>B26+18</f>
        <v>2042</v>
      </c>
    </row>
    <row r="28" spans="1:5" ht="22.05" customHeight="1" x14ac:dyDescent="0.4">
      <c r="A28" s="5" t="s">
        <v>120</v>
      </c>
      <c r="B28" s="56">
        <f ca="1">MAX(0,B27-B8)</f>
        <v>16</v>
      </c>
      <c r="C28" s="5" t="s">
        <v>121</v>
      </c>
    </row>
    <row r="29" spans="1:5" ht="30" customHeight="1" x14ac:dyDescent="0.5">
      <c r="A29" s="42" t="s">
        <v>122</v>
      </c>
      <c r="B29" s="43">
        <f ca="1">B9*POWER(1+B10,B28)</f>
        <v>1837989194.5428884</v>
      </c>
      <c r="C29" s="42" t="s">
        <v>9</v>
      </c>
    </row>
    <row r="30" spans="1:5" ht="22.05" customHeight="1" x14ac:dyDescent="0.4">
      <c r="A30" s="1" t="s">
        <v>123</v>
      </c>
      <c r="B30" s="34">
        <v>0</v>
      </c>
      <c r="C30" s="3" t="s">
        <v>124</v>
      </c>
    </row>
    <row r="31" spans="1:5" ht="22.05" customHeight="1" x14ac:dyDescent="0.4">
      <c r="A31" s="5" t="s">
        <v>125</v>
      </c>
      <c r="B31" s="47">
        <f ca="1">MAX(0,B29-B30)</f>
        <v>1837989194.5428884</v>
      </c>
    </row>
    <row r="32" spans="1:5" ht="22.05" customHeight="1" x14ac:dyDescent="0.4">
      <c r="A32" s="5" t="s">
        <v>126</v>
      </c>
      <c r="B32" s="36">
        <f ca="1">IF(B28*12=0,B31,B31/(B28*12))</f>
        <v>9572860.3882442098</v>
      </c>
    </row>
    <row r="33" spans="1:5" ht="26" customHeight="1" x14ac:dyDescent="0.5">
      <c r="A33" s="57" t="s">
        <v>127</v>
      </c>
      <c r="B33" s="58">
        <f ca="1">IF(B28*12&lt;=0,B31,IF(B31&lt;=0,0,ABS(PMT(B11/12,B28*12,-B30,B29))))</f>
        <v>5217586.0702975374</v>
      </c>
      <c r="C33" s="57" t="s">
        <v>3</v>
      </c>
    </row>
    <row r="34" spans="1:5" ht="12" customHeight="1" x14ac:dyDescent="0.35"/>
    <row r="35" spans="1:5" ht="26" customHeight="1" x14ac:dyDescent="0.35">
      <c r="A35" s="87" t="s">
        <v>131</v>
      </c>
      <c r="B35" s="88"/>
      <c r="C35" s="88"/>
      <c r="D35" s="88"/>
      <c r="E35" s="88"/>
    </row>
    <row r="36" spans="1:5" ht="28.05" customHeight="1" x14ac:dyDescent="0.5">
      <c r="A36" s="42" t="s">
        <v>132</v>
      </c>
      <c r="B36" s="43">
        <f ca="1">B22+B33</f>
        <v>12435124.930078942</v>
      </c>
      <c r="C36" s="42" t="s">
        <v>3</v>
      </c>
    </row>
    <row r="37" spans="1:5" ht="24" customHeight="1" x14ac:dyDescent="0.4">
      <c r="A37" s="5" t="s">
        <v>133</v>
      </c>
      <c r="B37" s="47">
        <f>'Chia Tiền Rảnh Tay'!C13</f>
        <v>0</v>
      </c>
    </row>
    <row r="38" spans="1:5" ht="24" customHeight="1" x14ac:dyDescent="0.4">
      <c r="A38" s="5" t="s">
        <v>134</v>
      </c>
      <c r="B38" s="47">
        <f ca="1">B37-B36</f>
        <v>-12435124.930078942</v>
      </c>
    </row>
    <row r="39" spans="1:5" ht="30" customHeight="1" x14ac:dyDescent="0.4">
      <c r="A39" s="99" t="str">
        <f ca="1">IF(B38&gt;=0,"✅  Đủ — phần còn lại trong Khiên Bình An dùng cho quỹ khẩn cấp và đầu tư","⚠️  Thiếu — cần xem lại thu nhập, tỷ lệ phân bổ, hoặc trao đổi cùng cố vấn FIDT")</f>
        <v>⚠️  Thiếu — cần xem lại thu nhập, tỷ lệ phân bổ, hoặc trao đổi cùng cố vấn FIDT</v>
      </c>
      <c r="B39" s="95"/>
      <c r="C39" s="95"/>
      <c r="D39" s="95"/>
      <c r="E39" s="95"/>
    </row>
    <row r="40" spans="1:5" ht="12" customHeight="1" x14ac:dyDescent="0.35"/>
    <row r="41" spans="1:5" ht="26" customHeight="1" x14ac:dyDescent="0.35">
      <c r="A41" s="89" t="s">
        <v>135</v>
      </c>
      <c r="B41" s="88"/>
      <c r="C41" s="88"/>
      <c r="D41" s="88"/>
      <c r="E41" s="88"/>
    </row>
    <row r="42" spans="1:5" ht="28.05" customHeight="1" x14ac:dyDescent="0.35">
      <c r="A42" s="96" t="s">
        <v>136</v>
      </c>
      <c r="B42" s="95"/>
      <c r="C42" s="95"/>
      <c r="D42" s="95"/>
      <c r="E42" s="95"/>
    </row>
    <row r="43" spans="1:5" ht="28.05" customHeight="1" x14ac:dyDescent="0.35">
      <c r="A43" s="97" t="s">
        <v>137</v>
      </c>
      <c r="B43" s="95"/>
      <c r="C43" s="95"/>
      <c r="D43" s="95"/>
      <c r="E43" s="95"/>
    </row>
    <row r="44" spans="1:5" ht="28.05" customHeight="1" x14ac:dyDescent="0.35">
      <c r="A44" s="96" t="s">
        <v>138</v>
      </c>
      <c r="B44" s="95"/>
      <c r="C44" s="95"/>
      <c r="D44" s="95"/>
      <c r="E44" s="95"/>
    </row>
    <row r="45" spans="1:5" ht="28.05" customHeight="1" x14ac:dyDescent="0.35">
      <c r="A45" s="97" t="s">
        <v>139</v>
      </c>
      <c r="B45" s="95"/>
      <c r="C45" s="95"/>
      <c r="D45" s="95"/>
      <c r="E45" s="95"/>
    </row>
  </sheetData>
  <mergeCells count="13">
    <mergeCell ref="A45:E45"/>
    <mergeCell ref="A35:E35"/>
    <mergeCell ref="A39:E39"/>
    <mergeCell ref="A41:E41"/>
    <mergeCell ref="A42:E42"/>
    <mergeCell ref="A43:E43"/>
    <mergeCell ref="A44:E44"/>
    <mergeCell ref="A24:E24"/>
    <mergeCell ref="A2:E2"/>
    <mergeCell ref="A3:E3"/>
    <mergeCell ref="A5:E5"/>
    <mergeCell ref="A7:E7"/>
    <mergeCell ref="A13:E1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41B3B-C46D-4CCE-8B5F-DE1ADD7D0187}">
  <dimension ref="A1:D47"/>
  <sheetViews>
    <sheetView tabSelected="1" workbookViewId="0">
      <selection sqref="A1:C1"/>
    </sheetView>
  </sheetViews>
  <sheetFormatPr defaultRowHeight="12.75" x14ac:dyDescent="0.35"/>
  <cols>
    <col min="1" max="1" width="40.59765625" style="69" customWidth="1"/>
    <col min="2" max="2" width="25.59765625" customWidth="1"/>
    <col min="3" max="3" width="16.59765625" customWidth="1"/>
    <col min="4" max="4" width="22.59765625" customWidth="1"/>
  </cols>
  <sheetData>
    <row r="1" spans="1:4" ht="42" customHeight="1" x14ac:dyDescent="0.35">
      <c r="A1" s="83" t="s">
        <v>140</v>
      </c>
      <c r="B1" s="84"/>
      <c r="C1" s="84"/>
    </row>
    <row r="2" spans="1:4" ht="20" customHeight="1" x14ac:dyDescent="0.35">
      <c r="A2" s="85" t="s">
        <v>141</v>
      </c>
      <c r="B2" s="84"/>
      <c r="C2" s="84"/>
      <c r="D2" s="104" t="s">
        <v>192</v>
      </c>
    </row>
    <row r="3" spans="1:4" ht="8" customHeight="1" x14ac:dyDescent="0.35"/>
    <row r="4" spans="1:4" ht="28.05" customHeight="1" x14ac:dyDescent="0.4">
      <c r="A4" s="76" t="s">
        <v>142</v>
      </c>
      <c r="B4" s="73"/>
      <c r="C4" s="73"/>
    </row>
    <row r="5" spans="1:4" ht="24" customHeight="1" x14ac:dyDescent="0.4">
      <c r="A5" s="70" t="s">
        <v>143</v>
      </c>
      <c r="B5" s="4" t="s">
        <v>144</v>
      </c>
      <c r="C5" s="59" t="s">
        <v>145</v>
      </c>
      <c r="D5" s="101" t="s">
        <v>188</v>
      </c>
    </row>
    <row r="6" spans="1:4" ht="24" customHeight="1" x14ac:dyDescent="0.4">
      <c r="A6" s="86" t="s">
        <v>146</v>
      </c>
      <c r="B6" s="73"/>
      <c r="C6" s="73"/>
      <c r="D6" s="103"/>
    </row>
    <row r="7" spans="1:4" ht="22.05" customHeight="1" x14ac:dyDescent="0.35">
      <c r="A7" s="71" t="s">
        <v>147</v>
      </c>
      <c r="B7" s="60" t="s">
        <v>148</v>
      </c>
      <c r="C7" s="61"/>
      <c r="D7" s="103"/>
    </row>
    <row r="8" spans="1:4" ht="22.05" customHeight="1" x14ac:dyDescent="0.35">
      <c r="A8" s="71" t="s">
        <v>149</v>
      </c>
      <c r="B8" s="60" t="s">
        <v>150</v>
      </c>
      <c r="C8" s="61"/>
      <c r="D8" s="103"/>
    </row>
    <row r="9" spans="1:4" ht="22.05" customHeight="1" x14ac:dyDescent="0.35">
      <c r="A9" s="71" t="s">
        <v>151</v>
      </c>
      <c r="B9" s="60" t="s">
        <v>152</v>
      </c>
      <c r="C9" s="61"/>
      <c r="D9" s="103"/>
    </row>
    <row r="10" spans="1:4" ht="22.05" customHeight="1" x14ac:dyDescent="0.35">
      <c r="A10" s="71" t="s">
        <v>153</v>
      </c>
      <c r="B10" s="60" t="s">
        <v>154</v>
      </c>
      <c r="C10" s="61"/>
      <c r="D10" s="103"/>
    </row>
    <row r="11" spans="1:4" ht="22.05" customHeight="1" x14ac:dyDescent="0.35">
      <c r="A11" s="71" t="s">
        <v>155</v>
      </c>
      <c r="B11" s="60" t="s">
        <v>156</v>
      </c>
      <c r="C11" s="61"/>
      <c r="D11" s="103"/>
    </row>
    <row r="12" spans="1:4" ht="22.05" customHeight="1" x14ac:dyDescent="0.35">
      <c r="A12" s="71" t="s">
        <v>157</v>
      </c>
      <c r="B12" s="60"/>
      <c r="C12" s="61"/>
      <c r="D12" s="103"/>
    </row>
    <row r="13" spans="1:4" ht="24" customHeight="1" x14ac:dyDescent="0.4">
      <c r="A13" s="86" t="s">
        <v>158</v>
      </c>
      <c r="B13" s="73"/>
      <c r="C13" s="62">
        <f>SUM(C7:C12)</f>
        <v>0</v>
      </c>
    </row>
    <row r="14" spans="1:4" ht="8" customHeight="1" x14ac:dyDescent="0.35"/>
    <row r="15" spans="1:4" ht="24" customHeight="1" x14ac:dyDescent="0.4">
      <c r="A15" s="80" t="s">
        <v>159</v>
      </c>
      <c r="B15" s="73"/>
      <c r="C15" s="73"/>
      <c r="D15" s="103"/>
    </row>
    <row r="16" spans="1:4" ht="22.05" customHeight="1" x14ac:dyDescent="0.35">
      <c r="A16" s="71" t="s">
        <v>160</v>
      </c>
      <c r="B16" s="60" t="s">
        <v>161</v>
      </c>
      <c r="C16" s="61"/>
      <c r="D16" s="103"/>
    </row>
    <row r="17" spans="1:4" ht="22.05" customHeight="1" x14ac:dyDescent="0.35">
      <c r="A17" s="71" t="s">
        <v>162</v>
      </c>
      <c r="B17" s="60" t="s">
        <v>163</v>
      </c>
      <c r="C17" s="61"/>
      <c r="D17" s="103"/>
    </row>
    <row r="18" spans="1:4" ht="22.05" customHeight="1" x14ac:dyDescent="0.35">
      <c r="A18" s="71" t="s">
        <v>164</v>
      </c>
      <c r="B18" s="60" t="s">
        <v>165</v>
      </c>
      <c r="C18" s="61"/>
      <c r="D18" s="103"/>
    </row>
    <row r="19" spans="1:4" ht="22.05" customHeight="1" x14ac:dyDescent="0.35">
      <c r="A19" s="71" t="s">
        <v>157</v>
      </c>
      <c r="B19" s="60"/>
      <c r="C19" s="61"/>
      <c r="D19" s="103"/>
    </row>
    <row r="20" spans="1:4" ht="22.05" customHeight="1" x14ac:dyDescent="0.35">
      <c r="A20" s="71" t="s">
        <v>157</v>
      </c>
      <c r="B20" s="60"/>
      <c r="C20" s="61"/>
      <c r="D20" s="103"/>
    </row>
    <row r="21" spans="1:4" ht="24" customHeight="1" x14ac:dyDescent="0.4">
      <c r="A21" s="80" t="s">
        <v>166</v>
      </c>
      <c r="B21" s="73"/>
      <c r="C21" s="63">
        <f>SUM(C16:C20)</f>
        <v>0</v>
      </c>
    </row>
    <row r="22" spans="1:4" ht="6" customHeight="1" x14ac:dyDescent="0.35"/>
    <row r="23" spans="1:4" ht="28.05" customHeight="1" x14ac:dyDescent="0.4">
      <c r="A23" s="76" t="s">
        <v>167</v>
      </c>
      <c r="B23" s="73"/>
      <c r="C23" s="64">
        <f>C13+C21</f>
        <v>0</v>
      </c>
    </row>
    <row r="24" spans="1:4" ht="12" customHeight="1" x14ac:dyDescent="0.35"/>
    <row r="25" spans="1:4" ht="28.05" customHeight="1" x14ac:dyDescent="0.4">
      <c r="A25" s="81" t="s">
        <v>168</v>
      </c>
      <c r="B25" s="73"/>
      <c r="C25" s="73"/>
      <c r="D25" s="103"/>
    </row>
    <row r="26" spans="1:4" ht="22.05" customHeight="1" x14ac:dyDescent="0.35">
      <c r="A26" s="71" t="s">
        <v>169</v>
      </c>
      <c r="B26" s="60" t="s">
        <v>170</v>
      </c>
      <c r="C26" s="61"/>
      <c r="D26" s="103"/>
    </row>
    <row r="27" spans="1:4" ht="22.05" customHeight="1" x14ac:dyDescent="0.35">
      <c r="A27" s="71" t="s">
        <v>171</v>
      </c>
      <c r="B27" s="60"/>
      <c r="C27" s="61"/>
      <c r="D27" s="103"/>
    </row>
    <row r="28" spans="1:4" ht="22.05" customHeight="1" x14ac:dyDescent="0.35">
      <c r="A28" s="71" t="s">
        <v>157</v>
      </c>
      <c r="B28" s="60"/>
      <c r="C28" s="61"/>
      <c r="D28" s="103"/>
    </row>
    <row r="29" spans="1:4" ht="24" customHeight="1" x14ac:dyDescent="0.4">
      <c r="A29" s="80" t="s">
        <v>172</v>
      </c>
      <c r="B29" s="73"/>
      <c r="C29" s="63">
        <f>SUM(C26:C28)</f>
        <v>0</v>
      </c>
    </row>
    <row r="30" spans="1:4" ht="12" customHeight="1" x14ac:dyDescent="0.35"/>
    <row r="31" spans="1:4" ht="34.049999999999997" customHeight="1" x14ac:dyDescent="0.5">
      <c r="A31" s="82" t="s">
        <v>173</v>
      </c>
      <c r="B31" s="73"/>
      <c r="C31" s="65">
        <f>C23-C29</f>
        <v>0</v>
      </c>
    </row>
    <row r="32" spans="1:4" ht="12" customHeight="1" x14ac:dyDescent="0.35"/>
    <row r="33" spans="1:4" ht="28.05" customHeight="1" x14ac:dyDescent="0.4">
      <c r="A33" s="76" t="s">
        <v>174</v>
      </c>
      <c r="B33" s="73"/>
      <c r="C33" s="73"/>
    </row>
    <row r="34" spans="1:4" ht="22.05" customHeight="1" x14ac:dyDescent="0.35">
      <c r="A34" s="71" t="s">
        <v>175</v>
      </c>
      <c r="B34" s="100" t="s">
        <v>189</v>
      </c>
      <c r="C34" s="61"/>
      <c r="D34" s="102">
        <f>'Chia Tiền Rảnh Tay'!C15*12</f>
        <v>0</v>
      </c>
    </row>
    <row r="35" spans="1:4" ht="22.05" customHeight="1" x14ac:dyDescent="0.35">
      <c r="A35" s="71" t="s">
        <v>176</v>
      </c>
      <c r="B35" s="60" t="s">
        <v>190</v>
      </c>
      <c r="C35" s="61"/>
      <c r="D35" s="102">
        <f ca="1">'Quỹ Học Phí Con'!B36*12</f>
        <v>149221499.16094732</v>
      </c>
    </row>
    <row r="36" spans="1:4" ht="22.05" customHeight="1" x14ac:dyDescent="0.35">
      <c r="A36" s="71" t="s">
        <v>177</v>
      </c>
      <c r="B36" s="60"/>
      <c r="C36" s="61"/>
    </row>
    <row r="37" spans="1:4" ht="22.05" customHeight="1" x14ac:dyDescent="0.35">
      <c r="A37" s="71" t="s">
        <v>178</v>
      </c>
      <c r="B37" s="60" t="s">
        <v>191</v>
      </c>
      <c r="C37" s="61"/>
      <c r="D37" s="102">
        <f>'Chi Tiêu Hàng Tháng'!B13*12</f>
        <v>0</v>
      </c>
    </row>
    <row r="38" spans="1:4" ht="22.05" customHeight="1" x14ac:dyDescent="0.35">
      <c r="A38" s="71" t="s">
        <v>179</v>
      </c>
      <c r="B38" s="60" t="s">
        <v>180</v>
      </c>
      <c r="C38" s="61"/>
    </row>
    <row r="39" spans="1:4" ht="22.05" customHeight="1" x14ac:dyDescent="0.35">
      <c r="A39" s="71" t="s">
        <v>157</v>
      </c>
      <c r="B39" s="60"/>
      <c r="C39" s="61"/>
    </row>
    <row r="40" spans="1:4" ht="24" customHeight="1" x14ac:dyDescent="0.4">
      <c r="A40" s="72" t="s">
        <v>181</v>
      </c>
      <c r="B40" s="73"/>
      <c r="C40" s="66">
        <f>SUM(C34:C39)</f>
        <v>0</v>
      </c>
    </row>
    <row r="41" spans="1:4" ht="16.05" customHeight="1" x14ac:dyDescent="0.35"/>
    <row r="42" spans="1:4" ht="38" customHeight="1" x14ac:dyDescent="0.5">
      <c r="A42" s="74" t="s">
        <v>182</v>
      </c>
      <c r="B42" s="75"/>
      <c r="C42" s="75"/>
    </row>
    <row r="43" spans="1:4" ht="40.049999999999997" customHeight="1" x14ac:dyDescent="0.6">
      <c r="A43" s="76" t="s">
        <v>183</v>
      </c>
      <c r="B43" s="73"/>
      <c r="C43" s="67" t="str">
        <f>IF(C40=0,"—",ROUND(C31/C40,1))</f>
        <v>—</v>
      </c>
    </row>
    <row r="44" spans="1:4" ht="28.05" customHeight="1" x14ac:dyDescent="0.4">
      <c r="A44" s="72" t="s">
        <v>184</v>
      </c>
      <c r="B44" s="73"/>
      <c r="C44" s="68" t="str">
        <f>IF(C40=0,"← Điền số liệu vào ô vàng",IF(NOT(ISNUMBER(C43)),"—",IF(C43&lt;8,"THẤP → Thận Trọng",IF(C43&lt;=15,"TRUNG BÌNH → Cân Bằng","CAO → Tăng Trưởng"))))</f>
        <v>← Điền số liệu vào ô vàng</v>
      </c>
    </row>
    <row r="45" spans="1:4" ht="20" customHeight="1" x14ac:dyDescent="0.35">
      <c r="A45" s="77" t="s">
        <v>185</v>
      </c>
      <c r="B45" s="75"/>
      <c r="C45" s="75"/>
    </row>
    <row r="46" spans="1:4" ht="10.050000000000001" customHeight="1" x14ac:dyDescent="0.35"/>
    <row r="47" spans="1:4" ht="44" customHeight="1" x14ac:dyDescent="0.35">
      <c r="A47" s="78" t="s">
        <v>186</v>
      </c>
      <c r="B47" s="79"/>
      <c r="C47" s="79"/>
    </row>
  </sheetData>
  <mergeCells count="18">
    <mergeCell ref="A15:C15"/>
    <mergeCell ref="A1:C1"/>
    <mergeCell ref="A2:C2"/>
    <mergeCell ref="A4:C4"/>
    <mergeCell ref="A6:C6"/>
    <mergeCell ref="A13:B13"/>
    <mergeCell ref="A47:C47"/>
    <mergeCell ref="A21:B21"/>
    <mergeCell ref="A23:B23"/>
    <mergeCell ref="A25:C25"/>
    <mergeCell ref="A29:B29"/>
    <mergeCell ref="A31:B31"/>
    <mergeCell ref="A33:C33"/>
    <mergeCell ref="A40:B40"/>
    <mergeCell ref="A42:C42"/>
    <mergeCell ref="A43:B43"/>
    <mergeCell ref="A44:B44"/>
    <mergeCell ref="A45:C4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Chia Tiền Rảnh Tay</vt:lpstr>
      <vt:lpstr>Chi Tiêu Hàng Tháng</vt:lpstr>
      <vt:lpstr>Quỹ Khẩn Cấp</vt:lpstr>
      <vt:lpstr>Quỹ Học Phí Con</vt:lpstr>
      <vt:lpstr>Tài Sản &amp; Runway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Surface</cp:lastModifiedBy>
  <dcterms:created xsi:type="dcterms:W3CDTF">2026-05-14T14:50:22Z</dcterms:created>
  <dcterms:modified xsi:type="dcterms:W3CDTF">2026-05-17T22:45:19Z</dcterms:modified>
</cp:coreProperties>
</file>