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Projects in Claude\nguyenngocung.com\"/>
    </mc:Choice>
  </mc:AlternateContent>
  <xr:revisionPtr revIDLastSave="0" documentId="8_{E0ED8557-151C-4F39-95F2-A2DA6E50349A}" xr6:coauthVersionLast="47" xr6:coauthVersionMax="47" xr10:uidLastSave="{00000000-0000-0000-0000-000000000000}"/>
  <bookViews>
    <workbookView xWindow="-98" yWindow="-98" windowWidth="21795" windowHeight="13996" xr2:uid="{277EA91E-0948-4187-8EFB-E2141B52FCD1}"/>
  </bookViews>
  <sheets>
    <sheet name="0.Huong Dan" sheetId="1" r:id="rId1"/>
    <sheet name="1.Quan Tri Dong Tien" sheetId="2" r:id="rId2"/>
    <sheet name="2.Du Phong &amp; Thue" sheetId="3" r:id="rId3"/>
    <sheet name="3.Tich San Ngoai San" sheetId="4" r:id="rId4"/>
    <sheet name="4.Lo Trinh FIRE"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c r="B13" i="5"/>
  <c r="C12" i="5"/>
  <c r="B12" i="5"/>
  <c r="B6" i="5"/>
  <c r="B5" i="5"/>
  <c r="D22" i="4"/>
  <c r="C22" i="4"/>
  <c r="B22" i="4"/>
  <c r="D21" i="4"/>
  <c r="C21" i="4"/>
  <c r="B21" i="4"/>
  <c r="D20" i="4"/>
  <c r="C20" i="4"/>
  <c r="B20" i="4"/>
  <c r="D19" i="4"/>
  <c r="C19" i="4"/>
  <c r="B19" i="4"/>
  <c r="D18" i="4"/>
  <c r="C18" i="4"/>
  <c r="B18" i="4"/>
  <c r="D17" i="4"/>
  <c r="C17" i="4"/>
  <c r="B17" i="4"/>
  <c r="D16" i="4"/>
  <c r="C16" i="4"/>
  <c r="B16" i="4"/>
  <c r="D15" i="4"/>
  <c r="C15" i="4"/>
  <c r="B15" i="4"/>
  <c r="D14" i="4"/>
  <c r="C14" i="4"/>
  <c r="B14" i="4"/>
  <c r="D13" i="4"/>
  <c r="C13" i="4"/>
  <c r="B13" i="4"/>
  <c r="D12" i="4"/>
  <c r="C12" i="4"/>
  <c r="B12" i="4"/>
  <c r="D11" i="4"/>
  <c r="C11" i="4"/>
  <c r="B11" i="4"/>
  <c r="B15" i="3"/>
  <c r="B14" i="3"/>
  <c r="B13" i="3"/>
  <c r="B12" i="3"/>
  <c r="B11" i="3"/>
  <c r="B28" i="2"/>
  <c r="C27" i="2"/>
  <c r="B27" i="2"/>
  <c r="A6" i="2" s="1"/>
  <c r="B26" i="2"/>
  <c r="C6" i="2" s="1"/>
  <c r="B25" i="2"/>
  <c r="B24" i="2"/>
  <c r="B23" i="2"/>
  <c r="B22" i="2"/>
  <c r="B21" i="2"/>
  <c r="B20" i="2"/>
  <c r="B19" i="2"/>
</calcChain>
</file>

<file path=xl/sharedStrings.xml><?xml version="1.0" encoding="utf-8"?>
<sst xmlns="http://schemas.openxmlformats.org/spreadsheetml/2006/main" count="118" uniqueCount="117">
  <si>
    <t>BẢN ĐỒ HOẠCH ĐỊNH TÀI CHÍNH DÀNH CHO TIỂU THƯƠNG E-COMMERCE &amp; LIVESTREAM</t>
  </si>
  <si>
    <t>Công cụ Tự động hóa Phân bổ 3 Lớp ngoài sàn, Kiểm soát Tỷ lệ Hoàn hàng thực tế và Quản trị Quỹ dự phòng Thuế</t>
  </si>
  <si>
    <t>GIỚI THIỆU: HỆ THỐNG PHÁC ĐỒ TÀI CHÍNH PHÒNG THỦ NGOÀI SÀN (OFF-PLATFORM SYSTEM)</t>
  </si>
  <si>
    <t>Chào bạn, những nhà sáng tạo nội dung và nhà bán hàng thương mại điện tử năng động. Bản tính Excel này được thiết kế để giúp bạn rà soát lại cấu trúc tài chính của shop, tính toán chính xác biên lợi nhuận ròng sau khi trừ tỷ lệ hoàn hàng thực tế, trích lập thuế chủ động để tránh bẫy truy thu thuế và xây dựng một lộ trình tự do tài chính vững chắc bằng việc tích sản an toàn bên ngoài các nền tảng biến động. Hãy điền các dữ liệu thực tế để thiết lập khiên bảo vệ tài sản.</t>
  </si>
  <si>
    <t>CẤU TRÚC HỆ THỐNG</t>
  </si>
  <si>
    <t>[1]  Tab 1: Quan Tri Dong Tien  →   Tính toán doanh thu thực tế sau khi trừ hàng hoàn, hỏng hàng, chi phí Ads, phí sàn và đề xuất mức lương cố định an toàn rút ra cho nhà sáng lập.</t>
  </si>
  <si>
    <t>[2]  Tab 2: Du Phong &amp; Thue    →   Hoạch định đệm dự phòng khẩn cấp cho cả cửa hàng (Business Buffer) và cá nhân (Personal Buffer) cùng việc trích lập thuế tự động hàng tháng.</t>
  </si>
  <si>
    <t>[3]  Tab 3: Tich San Ngoai San  →   Mô phỏng sức mạnh lãi kép khi trích một phần lợi nhuận ra đầu tư tích lũy (Auto-DCA) bên ngoài nền tảng để khóa an toàn gia sản dài hạn.</t>
  </si>
  <si>
    <t>[4]  Tab 4: Lo Trinh FIRE       →   Mô phỏng cột mốc tự do tài chính độc lập (Lean FIRE vs. Fat FIRE) hoàn toàn dựa trên các khoản tích sản an toàn ngoài sàn.</t>
  </si>
  <si>
    <t>HƯỚNG DẪN SỬ DỤNG</t>
  </si>
  <si>
    <t>✔  Hãy điền dữ liệu đầu vào vào các ô màu vàng nhạt (ô có viền và nền vàng nhạt).</t>
  </si>
  <si>
    <t>✔  Các ô màu khác chứa công thức tự động tính toán, vui lòng không tự ý chỉnh sửa.</t>
  </si>
  <si>
    <t>✔  Toàn bộ dữ liệu được bảo mật offline trên máy tính cá nhân của bạn, an toàn tuyệt đối.</t>
  </si>
  <si>
    <t>✔  Sau khi điền, hãy quét mã Zalo/Website ở chân trang để đặt lịch hẹn rà soát chi tiết cùng Cố vấn Nguyễn Ngọc Ưng.</t>
  </si>
  <si>
    <t>THÔNG TIN CỐ VẤN ĐỒNG HÀNH</t>
  </si>
  <si>
    <t>Nguyễn Ngọc Ưng · Học viên Hoạch định Tài chính (Được hỗ trợ &amp; giám sát chuyên môn bởi Đội ngũ Chuyên gia FIDT)</t>
  </si>
  <si>
    <t>Zalo: 0826814678 · Website: www.nguyenngocung.com · Đặt hẹn tư vấn FHC: https://cal.com/ngocung-fidt/fhc-1on1</t>
  </si>
  <si>
    <t>PHẦN 1 — RÀ SOÁT DÒNG TIỀN KINH DOANH &amp; TỶ LỆ HOÀN HÀNG THỰC TẾ</t>
  </si>
  <si>
    <t>Tách biệt ảo tưởng GMV trên sàn và dòng tiền thực thu của Nhà sáng lập</t>
  </si>
  <si>
    <t>⚡  BẢNG CHỈ SỐ CẢNH BÁO LỢI NHUẬN RÒNG</t>
  </si>
  <si>
    <t>BIÊN LỢI NHUẬN RÒNG</t>
  </si>
  <si>
    <t>Tỷ lệ thực thu trên doanh số</t>
  </si>
  <si>
    <t>LỢI NHUẬN RÒNG THỰC TẾ</t>
  </si>
  <si>
    <t>Dòng tiền lời ròng/tháng</t>
  </si>
  <si>
    <t>📝  BƯỚC 1: NHẬP CONFIG PHÂN PHỐI &amp; CHI PHÍ TRÊN SÀN</t>
  </si>
  <si>
    <t>Doanh số GMV hiển thị trên sàn/tháng (VND)</t>
  </si>
  <si>
    <t>* Tổng doanh thu bán hàng hiển thị trên Dashboard quản trị của sàn</t>
  </si>
  <si>
    <t>Tỷ lệ hoàn hàng/hủy đơn trung thực (%)</t>
  </si>
  <si>
    <t>* Tỷ lệ phần trăm đơn hàng bị khách hủy hoặc hoàn về kho sau khi giao</t>
  </si>
  <si>
    <t>Tỷ lệ Giá vốn hàng bán COGS (%)</t>
  </si>
  <si>
    <t>* Tỷ lệ giá trị nhập hàng hoặc sản xuất gốc trên giá bán (%)</t>
  </si>
  <si>
    <t>Tỷ lệ chi phí chạy Quảng cáo Ads/GMV (%)</t>
  </si>
  <si>
    <t>* Chi phí chạy ads (TikTok Ads, Shopee Ads) tính trên tổng doanh số GMV</t>
  </si>
  <si>
    <t>Tỷ lệ phí dịch vụ &amp; hoa hồng của sàn (%)</t>
  </si>
  <si>
    <t>* Phí giao dịch, phí cố định và phí chương trình khuyến mãi của sàn</t>
  </si>
  <si>
    <t>Tỷ lệ chi phí chìm của đơn hoàn (%)</t>
  </si>
  <si>
    <t>* Hao tổn ship hàng đi/về, hỏng hộp, vỏ sản phẩm nát (Khuyến nghị: 8%)</t>
  </si>
  <si>
    <t>Chi phí cố định thực tế (nhân sự, kho bãi...)</t>
  </si>
  <si>
    <t>* Tiền thuê kho bãi, nhân viên đóng gói, mẫu livestream, điện nước...</t>
  </si>
  <si>
    <t>📊  BƯỚC 2: PHÂN TÍCH CHI PHÍ THỰC TẾ &amp; KHẤU TRỪ HAO TỔN HOÀN HÀNG</t>
  </si>
  <si>
    <t>Chỉ số chẩn đoán hệ thống</t>
  </si>
  <si>
    <t>Giá trị tính toán</t>
  </si>
  <si>
    <t>Khuyến nghị từ phác đồ tự chủ tài chính</t>
  </si>
  <si>
    <t>Doanh số giao hàng thành công thực tế (GMV Thực)</t>
  </si>
  <si>
    <t>Doanh số thực thu sau khi đã trừ tỷ lệ đơn hoàn/hủy.</t>
  </si>
  <si>
    <t>Chi phí giá vốn hàng bán thực tế (COGS)</t>
  </si>
  <si>
    <t>Giá vốn của lượng hàng đã giao thành công cho khách.</t>
  </si>
  <si>
    <t>Hao tổn thực tế do hoàn hàng (VND)</t>
  </si>
  <si>
    <t>Chi phí chìm (hỏng hộp, hỏng vỏ hàng, phí ship hoàn đi/về ước lượng bằng B15 của lượng hàng hoàn).</t>
  </si>
  <si>
    <t>Chi phí quảng cáo đã chi tiêu (Ads)</t>
  </si>
  <si>
    <t>Chi phí Ads tính trên tổng GMV phát sinh trên phễu.</t>
  </si>
  <si>
    <t>Phí sàn khấu trừ thực tế (VND)</t>
  </si>
  <si>
    <t>Phí sàn thực tế chỉ thu trên những đơn hàng giao thành công.</t>
  </si>
  <si>
    <t>Chi phí cố định (VND)</t>
  </si>
  <si>
    <t>Khấu hao kho bãi và lương cứng nhân sự vận hành.</t>
  </si>
  <si>
    <t>TỔNG CHI PHÍ KINH DOANH THỰC TẾ</t>
  </si>
  <si>
    <t>Tổng chi phí chìm và chi phí nổi thực tế vận hành shop.</t>
  </si>
  <si>
    <t>LỢI NHUẬN RÒNG THỰC TẾ (VND)</t>
  </si>
  <si>
    <t>Số tiền thực tế còn lại trong tài khoản kinh doanh.</t>
  </si>
  <si>
    <t>Biên Lợi nhuận ròng thực tế (%)</t>
  </si>
  <si>
    <t>Đề xuất Lương rút ra cố định cho Sáng lập</t>
  </si>
  <si>
    <t>Tạo vách ngăn bằng cách rút tối đa 50% lợi nhuận làm lương riêng (Max 50M).</t>
  </si>
  <si>
    <t>PHẦN 2 — HOẠCH ĐỊNH QUỸ DỰ PHÒNG KINH DOANH &amp; TRÍCH LẬP THUẾ CHỦ ĐỘNG</t>
  </si>
  <si>
    <t>Vách ngăn bảo vệ cửa hàng trước rủi ro khóa shop và rủi ro bị truy thu thuế</t>
  </si>
  <si>
    <t>⚙️  BƯỚC 1: CẤU HÌNH THUẾ SUẤT &amp; THÁNG DỰ PHÒNG</t>
  </si>
  <si>
    <t>Mức thuế khoán áp dụng trên doanh thu (%)</t>
  </si>
  <si>
    <t>* Hộ kinh doanh: 1.5% (1% GTGT + 0.5% TNCN). Cá nhân tự doanh tự quản: 1.5%.</t>
  </si>
  <si>
    <t>Số tháng dự phòng hoạt động của shop (tháng)</t>
  </si>
  <si>
    <t>* Đệm sinh tồn chi phí cố định đề phòng shop bị giam tiền hoặc bóp tương tác</t>
  </si>
  <si>
    <t>Số tháng dự phòng sinh hoạt cá nhân (tháng)</t>
  </si>
  <si>
    <t>* Đệm an toàn đời sống gia đình của Founder rút ra tích lũy ngoài sàn</t>
  </si>
  <si>
    <t>Số ngày bị kẹt/giam tiền trên sàn (ngày)</t>
  </si>
  <si>
    <t>* Số ngày trung bình sàn giam tiền (TikTok Shop, Shopee: mặc định 15 ngày)</t>
  </si>
  <si>
    <t>Hạng mục dự phòng / Trích lập</t>
  </si>
  <si>
    <t>🛡️ Quỹ kẹt dòng tiền sàn (Platform Lock Buffer)</t>
  </si>
  <si>
    <t>Dự phòng tiền bị giam trên sàn = (GMV Thực / 30) * Số ngày kẹt.</t>
  </si>
  <si>
    <t>🛡️ Tổng quỹ dự phòng hoạt động shop (Business Buffer)</t>
  </si>
  <si>
    <t>Bao gồm đệm chi phí cố định (B6 tháng) + Quỹ kẹt tiền sàn (B11).</t>
  </si>
  <si>
    <t>🛡️ Quỹ dự phòng sinh tồn cá nhân (Personal Buffer)</t>
  </si>
  <si>
    <t>Dự phòng lương sinh hoạt Founder để cách ly rủi ro shop.</t>
  </si>
  <si>
    <t>💸 Trích lập thuế tự động hàng tháng (Tax Reserve)</t>
  </si>
  <si>
    <t>Thuế khoán 1.5% GMV thực thu (1% GTGT + 0.5% TNCN theo TT 40/2021).</t>
  </si>
  <si>
    <t>Đánh giá trạng thái dự phòng thuế</t>
  </si>
  <si>
    <t>Tránh việc cuối năm bị truy thu thuế gây mất thanh khoản vốn kinh doanh.</t>
  </si>
  <si>
    <t>PHẦN 3 — MÁY TÍCH LŨY TÀI SẢN NGOÀI SÀN (OFF-PLATFORM DCA)</t>
  </si>
  <si>
    <t>Khóa cứng thặng dư lợi nhuận vào rổ đầu tư an toàn ngoài thuật toán của sàn</t>
  </si>
  <si>
    <t>⚙️  BƯỚC 1: THÔNG SỐ CONFIG TÀI SẢN TRÍCH TÍCH LŨY</t>
  </si>
  <si>
    <t>Số tiền thặng dư trích tích sản/tháng (VND)</t>
  </si>
  <si>
    <t>* Phần lợi nhuận ròng của shop rút ra sau khi đã trả lương cho Sáng lập</t>
  </si>
  <si>
    <t>Lợi suất đầu tư kỳ vọng dài hạn ngoài sàn (%)</t>
  </si>
  <si>
    <t>* Gợi ý: 12% danh mục rổ quỹ mở cổ phiếu tăng trưởng dài hạn</t>
  </si>
  <si>
    <t>Số năm trì hoãn đầu tư tích lũy (năm)</t>
  </si>
  <si>
    <t>* Dùng để đo lường chi phí cơ hội bị bỏ lỡ (Khuyến nghị: 3 năm)</t>
  </si>
  <si>
    <t>📊  BƯỚC 2: MÔ PHỎNG LÃI KÉP - SỨC MẠNH CỦA ĐẦU TƯ SỚM (SCENARIO A VS B)</t>
  </si>
  <si>
    <t>Năm tích lũy</t>
  </si>
  <si>
    <t>Kịch bản A: Trì hoãn đầu tư</t>
  </si>
  <si>
    <t>Kịch bản B: Tích lũy ngay hôm nay</t>
  </si>
  <si>
    <t>Hao tổn chi phí cơ hội do trì hoãn (VND)</t>
  </si>
  <si>
    <t>PHẦN 4 — LỘ TRÌNH ĐỘC LẬP TÀI CHÍNH &amp; TỰ DO NGOÀI THUẬT TOÁN</t>
  </si>
  <si>
    <t>Định vị con số tích lũy ngoài sàn để giải phóng bản thân khỏi sự phụ thuộc vào shop</t>
  </si>
  <si>
    <t>⚙️  BƯỚC 1: NHẬP CONFIG CHI TIÊU HƯU TRÍ MONG MUỐN</t>
  </si>
  <si>
    <t>Số tiền DCA ngoài sàn hàng tháng</t>
  </si>
  <si>
    <t>* Lấy tự động từ cấu hình Tab 3</t>
  </si>
  <si>
    <t>Lợi suất đầu tư dài hạn ngoài sàn</t>
  </si>
  <si>
    <t>Chi phí sinh hoạt cá nhân mong muốn/tháng</t>
  </si>
  <si>
    <t>* Chi tiêu cá nhân hưu trí an toàn không còn phụ thuộc vào việc livestream bán hàng</t>
  </si>
  <si>
    <t>Tỷ lệ rút tiền an toàn hưu trí (%)</t>
  </si>
  <si>
    <t>* Quy tắc 4% chuẩn quốc tế. Có thể điều chỉnh từ 3% - 5% tùy mức độ thận trọng.</t>
  </si>
  <si>
    <t>🔮  BƯỚC 2: CÁC MỐC KHÁNH THÀNH ĐỘC LẬP TÀI CHÍNH NGOÀI NỀN TẢNG</t>
  </si>
  <si>
    <t>Cột mốc tự do tài chính</t>
  </si>
  <si>
    <t>Giá trị quỹ cần thiết (VND)</t>
  </si>
  <si>
    <t>Số năm tích lũy từ mốc thực tế</t>
  </si>
  <si>
    <t>Chi tiết ý nghĩa vai trò bảo vệ di sản</t>
  </si>
  <si>
    <t>Lean FIRE (Hưu trí cơ bản ngoài sàn)</t>
  </si>
  <si>
    <t>Tự lo được cuộc sống cơ bản, giải phóng áp lực livestream.</t>
  </si>
  <si>
    <t>Fat FIRE (Hưu trí viên mãn ngoài sàn)</t>
  </si>
  <si>
    <t>Có thặng dư lớn để du lịch hoặc tái đầu tư nâng cao lối sống.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</si>
</sst>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x14ac:knownFonts="1">
    <font>
      <sz val="11"/>
      <color theme="1"/>
      <name val="Calibri"/>
      <family val="2"/>
      <scheme val="minor"/>
    </font>
    <font>
      <b/>
      <sz val="16"/>
      <color rgb="FFFFFFFF"/>
      <name val="Segoe UI"/>
      <family val="2"/>
    </font>
    <font>
      <sz val="11"/>
      <color theme="1"/>
      <name val="Segoe UI"/>
      <family val="2"/>
    </font>
    <font>
      <sz val="10"/>
      <color rgb="FFFFFFFF"/>
      <name val="Segoe UI"/>
      <family val="2"/>
    </font>
    <font>
      <b/>
      <sz val="13"/>
      <color rgb="FFFFFFFF"/>
      <name val="Segoe UI"/>
      <family val="2"/>
    </font>
    <font>
      <sz val="10"/>
      <color rgb="FF6A7072"/>
      <name val="Segoe UI"/>
      <family val="2"/>
    </font>
    <font>
      <b/>
      <sz val="12"/>
      <color rgb="FFFFFFFF"/>
      <name val="Segoe UI"/>
      <family val="2"/>
    </font>
    <font>
      <b/>
      <sz val="11.5"/>
      <color rgb="FFFFFFFF"/>
      <name val="Segoe UI"/>
      <family val="2"/>
    </font>
    <font>
      <b/>
      <sz val="8.5"/>
      <color rgb="FF6A7072"/>
      <name val="Segoe UI"/>
      <family val="2"/>
    </font>
    <font>
      <b/>
      <sz val="15"/>
      <color rgb="FF527D2E"/>
      <name val="Segoe UI"/>
      <family val="2"/>
    </font>
    <font>
      <b/>
      <sz val="15"/>
      <color rgb="FF0A0F1D"/>
      <name val="Segoe UI"/>
      <family val="2"/>
    </font>
    <font>
      <sz val="8.5"/>
      <color rgb="FF6A7072"/>
      <name val="Segoe UI"/>
      <family val="2"/>
    </font>
    <font>
      <b/>
      <sz val="10"/>
      <color rgb="FF0A0F1D"/>
      <name val="Segoe UI"/>
      <family val="2"/>
    </font>
    <font>
      <b/>
      <sz val="10"/>
      <color rgb="FF111111"/>
      <name val="Segoe UI"/>
      <family val="2"/>
    </font>
    <font>
      <i/>
      <sz val="8.5"/>
      <color rgb="FF6A7072"/>
      <name val="Segoe UI"/>
      <family val="2"/>
    </font>
    <font>
      <b/>
      <sz val="9.5"/>
      <color rgb="FF6A7072"/>
      <name val="Segoe UI"/>
      <family val="2"/>
    </font>
    <font>
      <sz val="9.5"/>
      <color rgb="FF111111"/>
      <name val="Segoe UI"/>
      <family val="2"/>
    </font>
    <font>
      <b/>
      <sz val="10.5"/>
      <color rgb="FF111111"/>
      <name val="Segoe UI"/>
      <family val="2"/>
    </font>
    <font>
      <sz val="9"/>
      <color rgb="FF111111"/>
      <name val="Segoe UI"/>
      <family val="2"/>
    </font>
    <font>
      <sz val="10"/>
      <color rgb="FF111111"/>
      <name val="Segoe UI"/>
      <family val="2"/>
    </font>
    <font>
      <b/>
      <sz val="9.5"/>
      <color rgb="FF111111"/>
      <name val="Segoe UI"/>
      <family val="2"/>
    </font>
    <font>
      <b/>
      <sz val="10"/>
      <color rgb="FF111111"/>
      <name val="Consolas"/>
      <family val="3"/>
    </font>
    <font>
      <b/>
      <sz val="10.5"/>
      <color rgb="FF111111"/>
      <name val="Consolas"/>
      <family val="3"/>
    </font>
    <font>
      <sz val="10"/>
      <color rgb="FF111111"/>
      <name val="Consolas"/>
      <family val="3"/>
    </font>
    <font>
      <sz val="10"/>
      <color rgb="FFC0392B"/>
      <name val="Consolas"/>
      <family val="3"/>
    </font>
    <font>
      <b/>
      <sz val="11"/>
      <color rgb="FF0A0F1D"/>
      <name val="Consolas"/>
      <family val="3"/>
    </font>
    <font>
      <b/>
      <sz val="10.5"/>
      <color rgb="FF527D2E"/>
      <name val="Consolas"/>
      <family val="3"/>
    </font>
    <font>
      <b/>
      <sz val="10.5"/>
      <color rgb="FFC0392B"/>
      <name val="Consolas"/>
      <family val="3"/>
    </font>
    <font>
      <sz val="9.5"/>
      <color rgb="FF111111"/>
      <name val="Consolas"/>
      <family val="3"/>
    </font>
    <font>
      <b/>
      <sz val="9.5"/>
      <color rgb="FFC0392B"/>
      <name val="Consolas"/>
      <family val="3"/>
    </font>
  </fonts>
  <fills count="15">
    <fill>
      <patternFill patternType="none"/>
    </fill>
    <fill>
      <patternFill patternType="gray125"/>
    </fill>
    <fill>
      <patternFill patternType="solid">
        <fgColor rgb="FF0A0F1D"/>
        <bgColor indexed="64"/>
      </patternFill>
    </fill>
    <fill>
      <patternFill patternType="solid">
        <fgColor rgb="FFFBFF0D"/>
        <bgColor indexed="64"/>
      </patternFill>
    </fill>
    <fill>
      <patternFill patternType="solid">
        <fgColor rgb="FFFBF9F6"/>
        <bgColor indexed="64"/>
      </patternFill>
    </fill>
    <fill>
      <patternFill patternType="solid">
        <fgColor rgb="FFF4F1EB"/>
        <bgColor indexed="64"/>
      </patternFill>
    </fill>
    <fill>
      <patternFill patternType="solid">
        <fgColor rgb="FFD4AF37"/>
        <bgColor indexed="64"/>
      </patternFill>
    </fill>
    <fill>
      <patternFill patternType="solid">
        <fgColor rgb="FFFFFFFF"/>
        <bgColor indexed="64"/>
      </patternFill>
    </fill>
    <fill>
      <patternFill patternType="solid">
        <fgColor rgb="FFC5A028"/>
        <bgColor indexed="64"/>
      </patternFill>
    </fill>
    <fill>
      <patternFill patternType="solid">
        <fgColor rgb="FFF0F8FF"/>
        <bgColor indexed="64"/>
      </patternFill>
    </fill>
    <fill>
      <patternFill patternType="solid">
        <fgColor rgb="FFDDDDDD"/>
        <bgColor indexed="64"/>
      </patternFill>
    </fill>
    <fill>
      <patternFill patternType="solid">
        <fgColor rgb="FFC0392B"/>
        <bgColor indexed="64"/>
      </patternFill>
    </fill>
    <fill>
      <patternFill patternType="solid">
        <fgColor rgb="FFB12A1C"/>
        <bgColor indexed="64"/>
      </patternFill>
    </fill>
    <fill>
      <patternFill patternType="solid">
        <fgColor rgb="FFA855F7"/>
        <bgColor indexed="64"/>
      </patternFill>
    </fill>
    <fill>
      <patternFill patternType="solid">
        <fgColor rgb="FF9946E8"/>
        <bgColor indexed="64"/>
      </patternFill>
    </fill>
  </fills>
  <borders count="12">
    <border>
      <left/>
      <right/>
      <top/>
      <bottom/>
      <diagonal/>
    </border>
    <border>
      <left/>
      <right/>
      <top style="thin">
        <color rgb="FF88BBCC"/>
      </top>
      <bottom/>
      <diagonal/>
    </border>
    <border>
      <left style="thin">
        <color rgb="FF88BBCC"/>
      </left>
      <right/>
      <top style="thin">
        <color rgb="FF88BBCC"/>
      </top>
      <bottom/>
      <diagonal/>
    </border>
    <border>
      <left/>
      <right style="thin">
        <color rgb="FF88BBCC"/>
      </right>
      <top style="thin">
        <color rgb="FF88BBCC"/>
      </top>
      <bottom/>
      <diagonal/>
    </border>
    <border>
      <left style="thin">
        <color rgb="FF88BBCC"/>
      </left>
      <right/>
      <top/>
      <bottom/>
      <diagonal/>
    </border>
    <border>
      <left/>
      <right style="thin">
        <color rgb="FF88BBCC"/>
      </right>
      <top/>
      <bottom/>
      <diagonal/>
    </border>
    <border>
      <left/>
      <right/>
      <top/>
      <bottom style="thin">
        <color rgb="FF88BBCC"/>
      </bottom>
      <diagonal/>
    </border>
    <border>
      <left style="thin">
        <color rgb="FF88BBCC"/>
      </left>
      <right/>
      <top/>
      <bottom style="thin">
        <color rgb="FF88BBCC"/>
      </bottom>
      <diagonal/>
    </border>
    <border>
      <left/>
      <right style="thin">
        <color rgb="FF88BBCC"/>
      </right>
      <top/>
      <bottom style="thin">
        <color rgb="FF88BBCC"/>
      </bottom>
      <diagonal/>
    </border>
    <border>
      <left style="thin">
        <color rgb="FF88BBCC"/>
      </left>
      <right style="thin">
        <color rgb="FF88BBCC"/>
      </right>
      <top style="thin">
        <color rgb="FF88BBCC"/>
      </top>
      <bottom style="thin">
        <color rgb="FF88BBCC"/>
      </bottom>
      <diagonal/>
    </border>
    <border>
      <left style="thin">
        <color rgb="FF88BBCC"/>
      </left>
      <right style="thin">
        <color rgb="FF88BBCC"/>
      </right>
      <top style="thin">
        <color rgb="FF88BBCC"/>
      </top>
      <bottom/>
      <diagonal/>
    </border>
    <border>
      <left/>
      <right/>
      <top style="thin">
        <color indexed="64"/>
      </top>
      <bottom style="double">
        <color indexed="64"/>
      </bottom>
      <diagonal/>
    </border>
  </borders>
  <cellStyleXfs count="1">
    <xf numFmtId="0" fontId="0" fillId="0" borderId="0"/>
  </cellStyleXfs>
  <cellXfs count="72">
    <xf numFmtId="0" fontId="0" fillId="0" borderId="0" xfId="0"/>
    <xf numFmtId="0" fontId="1" fillId="2" borderId="0" xfId="0" applyFont="1" applyFill="1" applyAlignment="1">
      <alignment horizontal="center"/>
    </xf>
    <xf numFmtId="0" fontId="2" fillId="0" borderId="0" xfId="0" applyFont="1" applyAlignment="1">
      <alignment horizontal="center"/>
    </xf>
    <xf numFmtId="0" fontId="2" fillId="0" borderId="0" xfId="0" applyFont="1"/>
    <xf numFmtId="0" fontId="3" fillId="3" borderId="0" xfId="0" applyFont="1" applyFill="1" applyAlignment="1">
      <alignment horizontal="center" wrapText="1"/>
    </xf>
    <xf numFmtId="0" fontId="2" fillId="0" borderId="0" xfId="0" applyFont="1" applyAlignment="1">
      <alignment horizontal="center" wrapText="1"/>
    </xf>
    <xf numFmtId="0" fontId="4" fillId="2" borderId="0" xfId="0" applyFont="1" applyFill="1" applyAlignment="1">
      <alignment horizontal="left" wrapText="1" indent="1"/>
    </xf>
    <xf numFmtId="0" fontId="5" fillId="4" borderId="0" xfId="0" applyFont="1" applyFill="1" applyAlignment="1">
      <alignment horizontal="left" wrapText="1" indent="2"/>
    </xf>
    <xf numFmtId="0" fontId="5" fillId="5" borderId="0" xfId="0" applyFont="1" applyFill="1" applyAlignment="1">
      <alignment horizontal="left" wrapText="1" indent="2"/>
    </xf>
    <xf numFmtId="0" fontId="4" fillId="6" borderId="0" xfId="0" applyFont="1" applyFill="1" applyAlignment="1">
      <alignment horizontal="left" wrapText="1" indent="1"/>
    </xf>
    <xf numFmtId="0" fontId="5" fillId="7" borderId="0" xfId="0" applyFont="1" applyFill="1" applyAlignment="1">
      <alignment horizontal="left" wrapText="1" indent="2"/>
    </xf>
    <xf numFmtId="0" fontId="6" fillId="2" borderId="0" xfId="0" applyFont="1" applyFill="1" applyAlignment="1">
      <alignment horizontal="left" wrapText="1" indent="1"/>
    </xf>
    <xf numFmtId="0" fontId="1" fillId="6" borderId="0" xfId="0" applyFont="1" applyFill="1" applyAlignment="1">
      <alignment horizontal="center"/>
    </xf>
    <xf numFmtId="0" fontId="3" fillId="8" borderId="0" xfId="0" applyFont="1" applyFill="1" applyAlignment="1">
      <alignment horizontal="center" wrapText="1"/>
    </xf>
    <xf numFmtId="0" fontId="7" fillId="2" borderId="0" xfId="0" applyFont="1" applyFill="1" applyAlignment="1">
      <alignment horizontal="left" indent="1"/>
    </xf>
    <xf numFmtId="0" fontId="2" fillId="0" borderId="0" xfId="0" applyFont="1" applyAlignment="1">
      <alignment horizontal="left" indent="1"/>
    </xf>
    <xf numFmtId="0" fontId="8" fillId="4" borderId="2" xfId="0" applyFont="1" applyFill="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9" fillId="4" borderId="4" xfId="0" applyFont="1" applyFill="1" applyBorder="1" applyAlignment="1">
      <alignment horizontal="center"/>
    </xf>
    <xf numFmtId="0" fontId="2" fillId="0" borderId="0" xfId="0" applyFont="1" applyBorder="1" applyAlignment="1">
      <alignment horizontal="center"/>
    </xf>
    <xf numFmtId="0" fontId="10" fillId="4" borderId="4" xfId="0" applyFont="1" applyFill="1" applyBorder="1" applyAlignment="1">
      <alignment horizontal="center"/>
    </xf>
    <xf numFmtId="0" fontId="2" fillId="0" borderId="5" xfId="0" applyFont="1" applyBorder="1" applyAlignment="1">
      <alignment horizontal="center"/>
    </xf>
    <xf numFmtId="0" fontId="11" fillId="4" borderId="7" xfId="0" applyFont="1" applyFill="1" applyBorder="1" applyAlignment="1">
      <alignment horizontal="center"/>
    </xf>
    <xf numFmtId="0" fontId="2" fillId="0" borderId="6" xfId="0" applyFont="1" applyBorder="1" applyAlignment="1">
      <alignment horizontal="center"/>
    </xf>
    <xf numFmtId="0" fontId="2" fillId="0" borderId="8" xfId="0" applyFont="1" applyBorder="1" applyAlignment="1">
      <alignment horizontal="center"/>
    </xf>
    <xf numFmtId="0" fontId="12" fillId="0" borderId="0" xfId="0" applyFont="1" applyAlignment="1">
      <alignment wrapText="1"/>
    </xf>
    <xf numFmtId="0" fontId="14" fillId="0" borderId="0" xfId="0" applyFont="1" applyAlignment="1">
      <alignment wrapText="1"/>
    </xf>
    <xf numFmtId="164" fontId="13" fillId="9" borderId="10" xfId="0" applyNumberFormat="1" applyFont="1" applyFill="1" applyBorder="1" applyAlignment="1">
      <alignment wrapText="1"/>
    </xf>
    <xf numFmtId="3" fontId="13" fillId="9" borderId="9" xfId="0" applyNumberFormat="1" applyFont="1" applyFill="1" applyBorder="1" applyAlignment="1">
      <alignment wrapText="1"/>
    </xf>
    <xf numFmtId="0" fontId="12" fillId="10" borderId="0" xfId="0" applyFont="1" applyFill="1" applyAlignment="1">
      <alignment horizontal="left"/>
    </xf>
    <xf numFmtId="0" fontId="12" fillId="10" borderId="0" xfId="0" applyFont="1" applyFill="1" applyAlignment="1">
      <alignment horizontal="center"/>
    </xf>
    <xf numFmtId="0" fontId="15" fillId="10" borderId="0" xfId="0" applyFont="1" applyFill="1" applyAlignment="1">
      <alignment horizontal="left"/>
    </xf>
    <xf numFmtId="0" fontId="2" fillId="0" borderId="0" xfId="0" applyFont="1" applyAlignment="1">
      <alignment horizontal="left"/>
    </xf>
    <xf numFmtId="0" fontId="16" fillId="0" borderId="0" xfId="0" applyFont="1" applyAlignment="1">
      <alignment horizontal="left"/>
    </xf>
    <xf numFmtId="0" fontId="18" fillId="0" borderId="0" xfId="0" applyFont="1" applyAlignment="1">
      <alignment horizontal="left"/>
    </xf>
    <xf numFmtId="0" fontId="13" fillId="0" borderId="0" xfId="0" applyFont="1" applyAlignment="1">
      <alignment horizontal="left"/>
    </xf>
    <xf numFmtId="0" fontId="17" fillId="0" borderId="0" xfId="0" applyFont="1" applyAlignment="1">
      <alignment horizontal="left"/>
    </xf>
    <xf numFmtId="0" fontId="20" fillId="0" borderId="0" xfId="0" applyFont="1" applyAlignment="1">
      <alignment horizontal="left"/>
    </xf>
    <xf numFmtId="0" fontId="18" fillId="4" borderId="0" xfId="0" applyFont="1" applyFill="1" applyAlignment="1">
      <alignment horizontal="left" wrapText="1"/>
    </xf>
    <xf numFmtId="0" fontId="2" fillId="0" borderId="0" xfId="0" applyFont="1" applyAlignment="1">
      <alignment horizontal="left" wrapText="1"/>
    </xf>
    <xf numFmtId="0" fontId="20" fillId="0" borderId="11" xfId="0" applyFont="1" applyBorder="1" applyAlignment="1">
      <alignment horizontal="left"/>
    </xf>
    <xf numFmtId="0" fontId="1" fillId="11" borderId="0" xfId="0" applyFont="1" applyFill="1" applyAlignment="1">
      <alignment horizontal="center"/>
    </xf>
    <xf numFmtId="0" fontId="3" fillId="12" borderId="0" xfId="0" applyFont="1" applyFill="1" applyAlignment="1">
      <alignment horizontal="center" wrapText="1"/>
    </xf>
    <xf numFmtId="0" fontId="12" fillId="10" borderId="0" xfId="0" applyFont="1" applyFill="1" applyAlignment="1">
      <alignment horizontal="left"/>
    </xf>
    <xf numFmtId="0" fontId="1" fillId="13" borderId="0" xfId="0" applyFont="1" applyFill="1" applyAlignment="1">
      <alignment horizontal="center"/>
    </xf>
    <xf numFmtId="0" fontId="3" fillId="14" borderId="0" xfId="0" applyFont="1" applyFill="1" applyAlignment="1">
      <alignment horizontal="center" wrapText="1"/>
    </xf>
    <xf numFmtId="0" fontId="16" fillId="0" borderId="11" xfId="0" applyFont="1" applyBorder="1" applyAlignment="1">
      <alignment horizontal="left"/>
    </xf>
    <xf numFmtId="0" fontId="15" fillId="10" borderId="0" xfId="0" applyFont="1" applyFill="1" applyAlignment="1">
      <alignment horizontal="left"/>
    </xf>
    <xf numFmtId="0" fontId="19" fillId="0" borderId="0" xfId="0" applyFont="1" applyAlignment="1">
      <alignment horizontal="left"/>
    </xf>
    <xf numFmtId="3" fontId="21" fillId="9" borderId="10" xfId="0" applyNumberFormat="1" applyFont="1" applyFill="1" applyBorder="1" applyAlignment="1">
      <alignment wrapText="1"/>
    </xf>
    <xf numFmtId="3" fontId="22" fillId="7" borderId="0" xfId="0" applyNumberFormat="1" applyFont="1" applyFill="1" applyAlignment="1">
      <alignment horizontal="center"/>
    </xf>
    <xf numFmtId="3" fontId="23" fillId="7" borderId="0" xfId="0" applyNumberFormat="1" applyFont="1" applyFill="1" applyAlignment="1">
      <alignment horizontal="center"/>
    </xf>
    <xf numFmtId="3" fontId="24" fillId="7" borderId="0" xfId="0" applyNumberFormat="1" applyFont="1" applyFill="1" applyAlignment="1">
      <alignment horizontal="center"/>
    </xf>
    <xf numFmtId="3" fontId="25" fillId="7" borderId="0" xfId="0" applyNumberFormat="1" applyFont="1" applyFill="1" applyAlignment="1">
      <alignment horizontal="center"/>
    </xf>
    <xf numFmtId="164" fontId="21" fillId="7" borderId="0" xfId="0" applyNumberFormat="1" applyFont="1" applyFill="1" applyAlignment="1">
      <alignment horizontal="center"/>
    </xf>
    <xf numFmtId="3" fontId="26" fillId="7" borderId="11" xfId="0" applyNumberFormat="1" applyFont="1" applyFill="1" applyBorder="1" applyAlignment="1">
      <alignment horizontal="center"/>
    </xf>
    <xf numFmtId="164" fontId="21" fillId="9" borderId="10" xfId="0" applyNumberFormat="1" applyFont="1" applyFill="1" applyBorder="1" applyAlignment="1">
      <alignment wrapText="1"/>
    </xf>
    <xf numFmtId="3" fontId="21" fillId="9" borderId="9" xfId="0" applyNumberFormat="1" applyFont="1" applyFill="1" applyBorder="1" applyAlignment="1">
      <alignment wrapText="1"/>
    </xf>
    <xf numFmtId="3" fontId="27" fillId="7" borderId="0" xfId="0" applyNumberFormat="1" applyFont="1" applyFill="1" applyAlignment="1">
      <alignment horizontal="center"/>
    </xf>
    <xf numFmtId="0" fontId="21" fillId="7" borderId="11" xfId="0" applyFont="1" applyFill="1" applyBorder="1" applyAlignment="1">
      <alignment horizontal="center"/>
    </xf>
    <xf numFmtId="3" fontId="28" fillId="7" borderId="0" xfId="0" applyNumberFormat="1" applyFont="1" applyFill="1" applyAlignment="1">
      <alignment horizontal="center"/>
    </xf>
    <xf numFmtId="3" fontId="29" fillId="7" borderId="0" xfId="0" applyNumberFormat="1" applyFont="1" applyFill="1" applyAlignment="1">
      <alignment horizontal="center"/>
    </xf>
    <xf numFmtId="3" fontId="28" fillId="7" borderId="11" xfId="0" applyNumberFormat="1" applyFont="1" applyFill="1" applyBorder="1" applyAlignment="1">
      <alignment horizontal="center"/>
    </xf>
    <xf numFmtId="3" fontId="29" fillId="7" borderId="11" xfId="0" applyNumberFormat="1" applyFont="1" applyFill="1" applyBorder="1" applyAlignment="1">
      <alignment horizontal="center"/>
    </xf>
    <xf numFmtId="3" fontId="21" fillId="7" borderId="10" xfId="0" applyNumberFormat="1" applyFont="1" applyFill="1" applyBorder="1" applyAlignment="1">
      <alignment horizontal="center" wrapText="1"/>
    </xf>
    <xf numFmtId="164" fontId="21" fillId="7" borderId="10" xfId="0" applyNumberFormat="1" applyFont="1" applyFill="1" applyBorder="1" applyAlignment="1">
      <alignment horizontal="center" wrapText="1"/>
    </xf>
    <xf numFmtId="164" fontId="21" fillId="9" borderId="9" xfId="0" applyNumberFormat="1" applyFont="1" applyFill="1" applyBorder="1" applyAlignment="1">
      <alignment wrapText="1"/>
    </xf>
    <xf numFmtId="3" fontId="21" fillId="7" borderId="0" xfId="0" applyNumberFormat="1" applyFont="1" applyFill="1" applyAlignment="1">
      <alignment horizontal="center"/>
    </xf>
    <xf numFmtId="165" fontId="26" fillId="7" borderId="0" xfId="0" applyNumberFormat="1" applyFont="1" applyFill="1" applyAlignment="1">
      <alignment horizontal="center"/>
    </xf>
    <xf numFmtId="3" fontId="21" fillId="7" borderId="11" xfId="0" applyNumberFormat="1" applyFont="1" applyFill="1" applyBorder="1" applyAlignment="1">
      <alignment horizontal="center"/>
    </xf>
    <xf numFmtId="165" fontId="26" fillId="7" borderId="11" xfId="0" applyNumberFormat="1" applyFont="1" applyFill="1" applyBorder="1" applyAlignment="1">
      <alignment horizontal="center"/>
    </xf>
  </cellXfs>
  <cellStyles count="1">
    <cellStyle name="Normal" xfId="0" builtinId="0"/>
  </cellStyles>
  <dxfs count="5">
    <dxf>
      <font>
        <color rgb="FF527D2E"/>
      </font>
      <fill>
        <patternFill>
          <bgColor rgb="FFD4EDDA"/>
        </patternFill>
      </fill>
    </dxf>
    <dxf>
      <font>
        <color rgb="FFC0392B"/>
      </font>
      <fill>
        <patternFill>
          <bgColor rgb="FFF8D7DA"/>
        </patternFill>
      </fill>
    </dxf>
    <dxf>
      <font>
        <color rgb="FF527D2E"/>
      </font>
      <fill>
        <patternFill>
          <bgColor rgb="FFD4EDDA"/>
        </patternFill>
      </fill>
    </dxf>
    <dxf>
      <font>
        <color rgb="FF111111"/>
      </font>
      <fill>
        <patternFill>
          <bgColor rgb="FFCDF3FF"/>
        </patternFill>
      </fill>
    </dxf>
    <dxf>
      <font>
        <color rgb="FFC0392B"/>
      </font>
      <fill>
        <patternFill>
          <bgColor rgb="FFF8D7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vi-VN"/>
              <a:t>Tích Lũy Ngoài Sàn: Trì Hoãn vs. Đầu Tư Ngay</a:t>
            </a:r>
          </a:p>
        </c:rich>
      </c:tx>
      <c:overlay val="0"/>
    </c:title>
    <c:autoTitleDeleted val="0"/>
    <c:plotArea>
      <c:layout/>
      <c:barChart>
        <c:barDir val="col"/>
        <c:grouping val="clustered"/>
        <c:varyColors val="0"/>
        <c:ser>
          <c:idx val="0"/>
          <c:order val="0"/>
          <c:tx>
            <c:strRef>
              <c:f>'3.Tich San Ngoai San'!$A$10</c:f>
              <c:strCache>
                <c:ptCount val="1"/>
                <c:pt idx="0">
                  <c:v>Năm tích lũy</c:v>
                </c:pt>
              </c:strCache>
            </c:strRef>
          </c:tx>
          <c:invertIfNegative val="0"/>
          <c:val>
            <c:numRef>
              <c:f>'3.Tich San Ngoai San'!$A$11:$A$22</c:f>
              <c:numCache>
                <c:formatCode>General</c:formatCode>
                <c:ptCount val="12"/>
                <c:pt idx="0">
                  <c:v>1</c:v>
                </c:pt>
                <c:pt idx="1">
                  <c:v>2</c:v>
                </c:pt>
                <c:pt idx="2">
                  <c:v>3</c:v>
                </c:pt>
                <c:pt idx="3">
                  <c:v>4</c:v>
                </c:pt>
                <c:pt idx="4">
                  <c:v>5</c:v>
                </c:pt>
                <c:pt idx="5">
                  <c:v>6</c:v>
                </c:pt>
                <c:pt idx="6">
                  <c:v>7</c:v>
                </c:pt>
                <c:pt idx="7">
                  <c:v>8</c:v>
                </c:pt>
                <c:pt idx="8">
                  <c:v>9</c:v>
                </c:pt>
                <c:pt idx="9">
                  <c:v>10</c:v>
                </c:pt>
                <c:pt idx="10">
                  <c:v>15</c:v>
                </c:pt>
                <c:pt idx="11">
                  <c:v>20</c:v>
                </c:pt>
              </c:numCache>
            </c:numRef>
          </c:val>
          <c:extLst>
            <c:ext xmlns:c16="http://schemas.microsoft.com/office/drawing/2014/chart" uri="{C3380CC4-5D6E-409C-BE32-E72D297353CC}">
              <c16:uniqueId val="{00000002-C69F-4D01-87DA-ADFCACD23E97}"/>
            </c:ext>
          </c:extLst>
        </c:ser>
        <c:ser>
          <c:idx val="1"/>
          <c:order val="1"/>
          <c:tx>
            <c:strRef>
              <c:f>'3.Tich San Ngoai San'!$B$10</c:f>
              <c:strCache>
                <c:ptCount val="1"/>
                <c:pt idx="0">
                  <c:v>Kịch bản A: Trì hoãn đầu tư</c:v>
                </c:pt>
              </c:strCache>
            </c:strRef>
          </c:tx>
          <c:invertIfNegative val="0"/>
          <c:val>
            <c:numRef>
              <c:f>'3.Tich San Ngoai San'!$B$11:$B$22</c:f>
              <c:numCache>
                <c:formatCode>#,##0</c:formatCode>
                <c:ptCount val="12"/>
                <c:pt idx="0">
                  <c:v>0</c:v>
                </c:pt>
                <c:pt idx="1">
                  <c:v>0</c:v>
                </c:pt>
                <c:pt idx="2">
                  <c:v>0</c:v>
                </c:pt>
                <c:pt idx="3">
                  <c:v>253650060.26393953</c:v>
                </c:pt>
                <c:pt idx="4">
                  <c:v>539469297.0638299</c:v>
                </c:pt>
                <c:pt idx="5">
                  <c:v>861537567.18316197</c:v>
                </c:pt>
                <c:pt idx="6">
                  <c:v>1224452155.3649306</c:v>
                </c:pt>
                <c:pt idx="7">
                  <c:v>1633393397.1281826</c:v>
                </c:pt>
                <c:pt idx="8">
                  <c:v>2094198624.2002654</c:v>
                </c:pt>
                <c:pt idx="9">
                  <c:v>2613445488.0807333</c:v>
                </c:pt>
                <c:pt idx="10">
                  <c:v>6381231187.2016726</c:v>
                </c:pt>
                <c:pt idx="11">
                  <c:v>13226155027.691677</c:v>
                </c:pt>
              </c:numCache>
            </c:numRef>
          </c:val>
          <c:extLst>
            <c:ext xmlns:c16="http://schemas.microsoft.com/office/drawing/2014/chart" uri="{C3380CC4-5D6E-409C-BE32-E72D297353CC}">
              <c16:uniqueId val="{00000003-C69F-4D01-87DA-ADFCACD23E97}"/>
            </c:ext>
          </c:extLst>
        </c:ser>
        <c:ser>
          <c:idx val="2"/>
          <c:order val="2"/>
          <c:tx>
            <c:strRef>
              <c:f>'3.Tich San Ngoai San'!$C$10</c:f>
              <c:strCache>
                <c:ptCount val="1"/>
                <c:pt idx="0">
                  <c:v>Kịch bản B: Tích lũy ngay hôm nay</c:v>
                </c:pt>
              </c:strCache>
            </c:strRef>
          </c:tx>
          <c:invertIfNegative val="0"/>
          <c:val>
            <c:numRef>
              <c:f>'3.Tich San Ngoai San'!$C$11:$C$22</c:f>
              <c:numCache>
                <c:formatCode>#,##0</c:formatCode>
                <c:ptCount val="12"/>
                <c:pt idx="0">
                  <c:v>253650060.26393953</c:v>
                </c:pt>
                <c:pt idx="1">
                  <c:v>539469297.0638299</c:v>
                </c:pt>
                <c:pt idx="2">
                  <c:v>861537567.18316197</c:v>
                </c:pt>
                <c:pt idx="3">
                  <c:v>1224452155.3649306</c:v>
                </c:pt>
                <c:pt idx="4">
                  <c:v>1633393397.1281826</c:v>
                </c:pt>
                <c:pt idx="5">
                  <c:v>2094198624.2002654</c:v>
                </c:pt>
                <c:pt idx="6">
                  <c:v>2613445488.0807333</c:v>
                </c:pt>
                <c:pt idx="7">
                  <c:v>3198545851.1187725</c:v>
                </c:pt>
                <c:pt idx="8">
                  <c:v>3857851585.3293381</c:v>
                </c:pt>
                <c:pt idx="9">
                  <c:v>4600773789.1473398</c:v>
                </c:pt>
                <c:pt idx="10">
                  <c:v>9991603950.7123585</c:v>
                </c:pt>
                <c:pt idx="11">
                  <c:v>19785107307.747261</c:v>
                </c:pt>
              </c:numCache>
            </c:numRef>
          </c:val>
          <c:extLst>
            <c:ext xmlns:c16="http://schemas.microsoft.com/office/drawing/2014/chart" uri="{C3380CC4-5D6E-409C-BE32-E72D297353CC}">
              <c16:uniqueId val="{00000004-C69F-4D01-87DA-ADFCACD23E97}"/>
            </c:ext>
          </c:extLst>
        </c:ser>
        <c:dLbls>
          <c:showLegendKey val="0"/>
          <c:showVal val="0"/>
          <c:showCatName val="0"/>
          <c:showSerName val="0"/>
          <c:showPercent val="0"/>
          <c:showBubbleSize val="0"/>
        </c:dLbls>
        <c:gapWidth val="150"/>
        <c:axId val="1137342800"/>
        <c:axId val="1137344240"/>
      </c:barChart>
      <c:catAx>
        <c:axId val="1137342800"/>
        <c:scaling>
          <c:orientation val="minMax"/>
        </c:scaling>
        <c:delete val="0"/>
        <c:axPos val="b"/>
        <c:majorTickMark val="out"/>
        <c:minorTickMark val="none"/>
        <c:tickLblPos val="nextTo"/>
        <c:crossAx val="1137344240"/>
        <c:crosses val="autoZero"/>
        <c:auto val="1"/>
        <c:lblAlgn val="ctr"/>
        <c:lblOffset val="100"/>
        <c:noMultiLvlLbl val="0"/>
      </c:catAx>
      <c:valAx>
        <c:axId val="1137344240"/>
        <c:scaling>
          <c:orientation val="minMax"/>
        </c:scaling>
        <c:delete val="0"/>
        <c:axPos val="l"/>
        <c:majorGridlines/>
        <c:numFmt formatCode="General" sourceLinked="1"/>
        <c:majorTickMark val="out"/>
        <c:minorTickMark val="none"/>
        <c:tickLblPos val="nextTo"/>
        <c:crossAx val="1137342800"/>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0</xdr:colOff>
      <xdr:row>10</xdr:row>
      <xdr:rowOff>0</xdr:rowOff>
    </xdr:from>
    <xdr:to>
      <xdr:col>12</xdr:col>
      <xdr:colOff>292100</xdr:colOff>
      <xdr:row>22</xdr:row>
      <xdr:rowOff>19050</xdr:rowOff>
    </xdr:to>
    <xdr:graphicFrame macro="">
      <xdr:nvGraphicFramePr>
        <xdr:cNvPr id="2" name="Chart 1">
          <a:extLst>
            <a:ext uri="{FF2B5EF4-FFF2-40B4-BE49-F238E27FC236}">
              <a16:creationId xmlns:a16="http://schemas.microsoft.com/office/drawing/2014/main" id="{11A94A4B-3706-69AF-FAA6-EEDE500727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AF318-05C3-4791-B888-307CB19C2410}">
  <sheetPr>
    <tabColor rgb="FF0A0F1D"/>
  </sheetPr>
  <dimension ref="A1:H21"/>
  <sheetViews>
    <sheetView showGridLines="0" tabSelected="1" workbookViewId="0">
      <selection sqref="A1:H1"/>
    </sheetView>
  </sheetViews>
  <sheetFormatPr defaultRowHeight="16.5" x14ac:dyDescent="0.6"/>
  <cols>
    <col min="1" max="1" width="194.1328125" style="3" bestFit="1" customWidth="1"/>
    <col min="2" max="16384" width="9.06640625" style="3"/>
  </cols>
  <sheetData>
    <row r="1" spans="1:8" ht="44" customHeight="1" x14ac:dyDescent="0.85">
      <c r="A1" s="1" t="s">
        <v>0</v>
      </c>
      <c r="B1" s="2"/>
      <c r="C1" s="2"/>
      <c r="D1" s="2"/>
      <c r="E1" s="2"/>
      <c r="F1" s="2"/>
      <c r="G1" s="2"/>
      <c r="H1" s="2"/>
    </row>
    <row r="2" spans="1:8" x14ac:dyDescent="0.6">
      <c r="A2" s="4" t="s">
        <v>1</v>
      </c>
      <c r="B2" s="5"/>
      <c r="C2" s="5"/>
      <c r="D2" s="5"/>
      <c r="E2" s="5"/>
      <c r="F2" s="5"/>
      <c r="G2" s="5"/>
      <c r="H2" s="5"/>
    </row>
    <row r="3" spans="1:8" ht="10.050000000000001" customHeight="1" x14ac:dyDescent="0.6"/>
    <row r="4" spans="1:8" ht="28.05" customHeight="1" x14ac:dyDescent="0.65">
      <c r="A4" s="6" t="s">
        <v>2</v>
      </c>
    </row>
    <row r="5" spans="1:8" ht="46.05" customHeight="1" x14ac:dyDescent="0.6">
      <c r="A5" s="7" t="s">
        <v>3</v>
      </c>
    </row>
    <row r="7" spans="1:8" ht="28.05" customHeight="1" x14ac:dyDescent="0.65">
      <c r="A7" s="6" t="s">
        <v>4</v>
      </c>
    </row>
    <row r="8" spans="1:8" ht="38" customHeight="1" x14ac:dyDescent="0.6">
      <c r="A8" s="7" t="s">
        <v>5</v>
      </c>
    </row>
    <row r="9" spans="1:8" ht="38" customHeight="1" x14ac:dyDescent="0.6">
      <c r="A9" s="8" t="s">
        <v>6</v>
      </c>
    </row>
    <row r="10" spans="1:8" ht="38" customHeight="1" x14ac:dyDescent="0.6">
      <c r="A10" s="7" t="s">
        <v>7</v>
      </c>
    </row>
    <row r="11" spans="1:8" ht="38" customHeight="1" x14ac:dyDescent="0.6">
      <c r="A11" s="8" t="s">
        <v>8</v>
      </c>
    </row>
    <row r="13" spans="1:8" ht="28.05" customHeight="1" x14ac:dyDescent="0.65">
      <c r="A13" s="9" t="s">
        <v>9</v>
      </c>
    </row>
    <row r="14" spans="1:8" ht="28.05" customHeight="1" x14ac:dyDescent="0.6">
      <c r="A14" s="10" t="s">
        <v>10</v>
      </c>
    </row>
    <row r="15" spans="1:8" ht="28.05" customHeight="1" x14ac:dyDescent="0.6">
      <c r="A15" s="10" t="s">
        <v>11</v>
      </c>
    </row>
    <row r="16" spans="1:8" ht="28.05" customHeight="1" x14ac:dyDescent="0.6">
      <c r="A16" s="10" t="s">
        <v>12</v>
      </c>
    </row>
    <row r="17" spans="1:1" ht="28.05" customHeight="1" x14ac:dyDescent="0.6">
      <c r="A17" s="10" t="s">
        <v>13</v>
      </c>
    </row>
    <row r="19" spans="1:1" ht="28.05" customHeight="1" x14ac:dyDescent="0.7">
      <c r="A19" s="11" t="s">
        <v>14</v>
      </c>
    </row>
    <row r="20" spans="1:1" ht="24" customHeight="1" x14ac:dyDescent="0.6">
      <c r="A20" s="7" t="s">
        <v>15</v>
      </c>
    </row>
    <row r="21" spans="1:1" ht="24" customHeight="1" x14ac:dyDescent="0.6">
      <c r="A21" s="8" t="s">
        <v>16</v>
      </c>
    </row>
  </sheetData>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FF727-8682-4EBD-B0EA-9A3C0C6ACD69}">
  <sheetPr>
    <tabColor rgb="FFD4AF37"/>
  </sheetPr>
  <dimension ref="A1:H29"/>
  <sheetViews>
    <sheetView workbookViewId="0">
      <selection sqref="A1:H1"/>
    </sheetView>
  </sheetViews>
  <sheetFormatPr defaultRowHeight="16.5" x14ac:dyDescent="0.6"/>
  <cols>
    <col min="1" max="1" width="40" style="3" bestFit="1" customWidth="1"/>
    <col min="2" max="2" width="14.33203125" style="3" bestFit="1" customWidth="1"/>
    <col min="3" max="3" width="24.59765625" style="3" customWidth="1"/>
    <col min="4" max="4" width="49.73046875" style="3" bestFit="1" customWidth="1"/>
    <col min="5" max="16384" width="9.06640625" style="3"/>
  </cols>
  <sheetData>
    <row r="1" spans="1:8" ht="44" customHeight="1" x14ac:dyDescent="0.85">
      <c r="A1" s="12" t="s">
        <v>17</v>
      </c>
      <c r="B1" s="2"/>
      <c r="C1" s="2"/>
      <c r="D1" s="2"/>
      <c r="E1" s="2"/>
      <c r="F1" s="2"/>
      <c r="G1" s="2"/>
      <c r="H1" s="2"/>
    </row>
    <row r="2" spans="1:8" x14ac:dyDescent="0.6">
      <c r="A2" s="13" t="s">
        <v>18</v>
      </c>
      <c r="B2" s="5"/>
      <c r="C2" s="5"/>
      <c r="D2" s="5"/>
      <c r="E2" s="5"/>
      <c r="F2" s="5"/>
      <c r="G2" s="5"/>
      <c r="H2" s="5"/>
    </row>
    <row r="3" spans="1:8" ht="10.050000000000001" customHeight="1" x14ac:dyDescent="0.6"/>
    <row r="4" spans="1:8" ht="28.05" customHeight="1" x14ac:dyDescent="0.6">
      <c r="A4" s="14" t="s">
        <v>19</v>
      </c>
      <c r="B4" s="15"/>
      <c r="C4" s="15"/>
      <c r="D4" s="15"/>
    </row>
    <row r="5" spans="1:8" ht="20" customHeight="1" x14ac:dyDescent="0.6">
      <c r="A5" s="16" t="s">
        <v>20</v>
      </c>
      <c r="B5" s="17"/>
      <c r="C5" s="16" t="s">
        <v>22</v>
      </c>
      <c r="D5" s="18"/>
    </row>
    <row r="6" spans="1:8" ht="28.05" customHeight="1" x14ac:dyDescent="0.75">
      <c r="A6" s="19">
        <f>B27</f>
        <v>8.8823529411764704E-2</v>
      </c>
      <c r="B6" s="20"/>
      <c r="C6" s="21">
        <f>B26</f>
        <v>37750000</v>
      </c>
      <c r="D6" s="22"/>
    </row>
    <row r="7" spans="1:8" ht="20" customHeight="1" x14ac:dyDescent="0.6">
      <c r="A7" s="23" t="s">
        <v>21</v>
      </c>
      <c r="B7" s="24"/>
      <c r="C7" s="23" t="s">
        <v>23</v>
      </c>
      <c r="D7" s="25"/>
    </row>
    <row r="8" spans="1:8" ht="10.050000000000001" customHeight="1" x14ac:dyDescent="0.6"/>
    <row r="9" spans="1:8" ht="28.05" customHeight="1" x14ac:dyDescent="0.6">
      <c r="A9" s="14" t="s">
        <v>24</v>
      </c>
      <c r="B9" s="15"/>
      <c r="C9" s="15"/>
      <c r="D9" s="15"/>
    </row>
    <row r="10" spans="1:8" ht="24" customHeight="1" x14ac:dyDescent="0.6">
      <c r="A10" s="26" t="s">
        <v>25</v>
      </c>
      <c r="B10" s="50">
        <v>500000000</v>
      </c>
      <c r="D10" s="27" t="s">
        <v>26</v>
      </c>
    </row>
    <row r="11" spans="1:8" ht="24" customHeight="1" x14ac:dyDescent="0.6">
      <c r="A11" s="26" t="s">
        <v>27</v>
      </c>
      <c r="B11" s="28">
        <v>0.15</v>
      </c>
      <c r="D11" s="27" t="s">
        <v>28</v>
      </c>
    </row>
    <row r="12" spans="1:8" ht="24" customHeight="1" x14ac:dyDescent="0.6">
      <c r="A12" s="26" t="s">
        <v>29</v>
      </c>
      <c r="B12" s="28">
        <v>0.35</v>
      </c>
      <c r="D12" s="27" t="s">
        <v>30</v>
      </c>
    </row>
    <row r="13" spans="1:8" ht="24" customHeight="1" x14ac:dyDescent="0.6">
      <c r="A13" s="26" t="s">
        <v>31</v>
      </c>
      <c r="B13" s="28">
        <v>0.3</v>
      </c>
      <c r="D13" s="27" t="s">
        <v>32</v>
      </c>
    </row>
    <row r="14" spans="1:8" ht="24" customHeight="1" x14ac:dyDescent="0.6">
      <c r="A14" s="26" t="s">
        <v>33</v>
      </c>
      <c r="B14" s="28">
        <v>0.1</v>
      </c>
      <c r="D14" s="27" t="s">
        <v>34</v>
      </c>
    </row>
    <row r="15" spans="1:8" ht="24" customHeight="1" x14ac:dyDescent="0.6">
      <c r="A15" s="26" t="s">
        <v>35</v>
      </c>
      <c r="B15" s="28">
        <v>0.08</v>
      </c>
      <c r="D15" s="27" t="s">
        <v>36</v>
      </c>
    </row>
    <row r="16" spans="1:8" ht="24" customHeight="1" x14ac:dyDescent="0.6">
      <c r="A16" s="26" t="s">
        <v>37</v>
      </c>
      <c r="B16" s="29">
        <v>40000000</v>
      </c>
      <c r="D16" s="27" t="s">
        <v>38</v>
      </c>
    </row>
    <row r="17" spans="1:4" ht="28.05" customHeight="1" x14ac:dyDescent="0.6">
      <c r="A17" s="14" t="s">
        <v>39</v>
      </c>
      <c r="B17" s="15"/>
      <c r="C17" s="15"/>
      <c r="D17" s="15"/>
    </row>
    <row r="18" spans="1:4" ht="22.05" customHeight="1" x14ac:dyDescent="0.6">
      <c r="A18" s="30" t="s">
        <v>40</v>
      </c>
      <c r="B18" s="31" t="s">
        <v>41</v>
      </c>
      <c r="C18" s="32" t="s">
        <v>42</v>
      </c>
      <c r="D18" s="33"/>
    </row>
    <row r="19" spans="1:4" ht="20" customHeight="1" x14ac:dyDescent="0.6">
      <c r="A19" s="34" t="s">
        <v>43</v>
      </c>
      <c r="B19" s="51">
        <f>B10*(1-B11)</f>
        <v>425000000</v>
      </c>
      <c r="C19" s="35" t="s">
        <v>44</v>
      </c>
      <c r="D19" s="33"/>
    </row>
    <row r="20" spans="1:4" ht="20" customHeight="1" x14ac:dyDescent="0.6">
      <c r="A20" s="34" t="s">
        <v>45</v>
      </c>
      <c r="B20" s="52">
        <f>B19*B12</f>
        <v>148750000</v>
      </c>
      <c r="C20" s="35" t="s">
        <v>46</v>
      </c>
      <c r="D20" s="33"/>
    </row>
    <row r="21" spans="1:4" ht="20" customHeight="1" x14ac:dyDescent="0.6">
      <c r="A21" s="34" t="s">
        <v>47</v>
      </c>
      <c r="B21" s="53">
        <f>B10*B11*B15</f>
        <v>6000000</v>
      </c>
      <c r="C21" s="35" t="s">
        <v>48</v>
      </c>
      <c r="D21" s="33"/>
    </row>
    <row r="22" spans="1:4" ht="20" customHeight="1" x14ac:dyDescent="0.6">
      <c r="A22" s="34" t="s">
        <v>49</v>
      </c>
      <c r="B22" s="52">
        <f>B10*B13</f>
        <v>150000000</v>
      </c>
      <c r="C22" s="35" t="s">
        <v>50</v>
      </c>
      <c r="D22" s="33"/>
    </row>
    <row r="23" spans="1:4" ht="20" customHeight="1" x14ac:dyDescent="0.6">
      <c r="A23" s="34" t="s">
        <v>51</v>
      </c>
      <c r="B23" s="52">
        <f>B19*B14</f>
        <v>42500000</v>
      </c>
      <c r="C23" s="35" t="s">
        <v>52</v>
      </c>
      <c r="D23" s="33"/>
    </row>
    <row r="24" spans="1:4" ht="20" customHeight="1" x14ac:dyDescent="0.6">
      <c r="A24" s="34" t="s">
        <v>53</v>
      </c>
      <c r="B24" s="52">
        <f>B16</f>
        <v>40000000</v>
      </c>
      <c r="C24" s="35" t="s">
        <v>54</v>
      </c>
      <c r="D24" s="33"/>
    </row>
    <row r="25" spans="1:4" ht="20" customHeight="1" x14ac:dyDescent="0.6">
      <c r="A25" s="36" t="s">
        <v>55</v>
      </c>
      <c r="B25" s="51">
        <f>SUM(B20:B24)</f>
        <v>387250000</v>
      </c>
      <c r="C25" s="35" t="s">
        <v>56</v>
      </c>
      <c r="D25" s="33"/>
    </row>
    <row r="26" spans="1:4" ht="22.05" customHeight="1" x14ac:dyDescent="0.6">
      <c r="A26" s="37" t="s">
        <v>57</v>
      </c>
      <c r="B26" s="54">
        <f>B19-B25</f>
        <v>37750000</v>
      </c>
      <c r="C26" s="35" t="s">
        <v>58</v>
      </c>
      <c r="D26" s="33"/>
    </row>
    <row r="27" spans="1:4" ht="20" customHeight="1" x14ac:dyDescent="0.6">
      <c r="A27" s="38" t="s">
        <v>59</v>
      </c>
      <c r="B27" s="55">
        <f>B26/B19</f>
        <v>8.8823529411764704E-2</v>
      </c>
      <c r="C27" s="39" t="str">
        <f>IF(B27&lt;0.05,"🚨 THẤP CỰC ĐOAN - Dễ lỗ dòng tiền do hàng hoàn &amp; Ads",IF(B27&lt;=0.15,"⚠️ TRUNG BÌNH - Cần trích lập quỹ dự phòng kinh doanh dày","🟢 XUẤT SẮC - Biên an toàn tốt để đầu tư tích sản ngoài sàn"))</f>
        <v>⚠️ TRUNG BÌNH - Cần trích lập quỹ dự phòng kinh doanh dày</v>
      </c>
      <c r="D27" s="40"/>
    </row>
    <row r="28" spans="1:4" ht="22.05" customHeight="1" thickBot="1" x14ac:dyDescent="0.65">
      <c r="A28" s="41" t="s">
        <v>60</v>
      </c>
      <c r="B28" s="56">
        <f>IF(B26&gt;0, MIN(B26*0.5, 50000000), 0)</f>
        <v>18875000</v>
      </c>
      <c r="C28" s="35" t="s">
        <v>61</v>
      </c>
      <c r="D28" s="33"/>
    </row>
    <row r="29" spans="1:4" ht="16.899999999999999" thickTop="1" x14ac:dyDescent="0.6"/>
  </sheetData>
  <mergeCells count="22">
    <mergeCell ref="C28:D28"/>
    <mergeCell ref="C22:D22"/>
    <mergeCell ref="C23:D23"/>
    <mergeCell ref="C24:D24"/>
    <mergeCell ref="C25:D25"/>
    <mergeCell ref="C26:D26"/>
    <mergeCell ref="C27:D27"/>
    <mergeCell ref="A9:D9"/>
    <mergeCell ref="A17:D17"/>
    <mergeCell ref="C18:D18"/>
    <mergeCell ref="C19:D19"/>
    <mergeCell ref="C20:D20"/>
    <mergeCell ref="C21:D21"/>
    <mergeCell ref="A1:H1"/>
    <mergeCell ref="A2:H2"/>
    <mergeCell ref="A4:D4"/>
    <mergeCell ref="A5:B5"/>
    <mergeCell ref="A6:B6"/>
    <mergeCell ref="A7:B7"/>
    <mergeCell ref="C5:D5"/>
    <mergeCell ref="C6:D6"/>
    <mergeCell ref="C7:D7"/>
  </mergeCells>
  <conditionalFormatting sqref="B27">
    <cfRule type="cellIs" dxfId="4" priority="1" stopIfTrue="1" operator="lessThan">
      <formula>0.05</formula>
    </cfRule>
    <cfRule type="cellIs" dxfId="3" priority="2" stopIfTrue="1" operator="between">
      <formula>0.05</formula>
      <formula>0.12</formula>
    </cfRule>
    <cfRule type="cellIs" dxfId="2" priority="3" stopIfTrue="1" operator="greaterThan">
      <formula>0.12</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60459-6605-4195-9C4A-E25DEF359B21}">
  <sheetPr>
    <tabColor rgb="FFC0392B"/>
  </sheetPr>
  <dimension ref="A1:H16"/>
  <sheetViews>
    <sheetView workbookViewId="0">
      <selection sqref="A1:H1"/>
    </sheetView>
  </sheetViews>
  <sheetFormatPr defaultRowHeight="16.5" x14ac:dyDescent="0.6"/>
  <cols>
    <col min="1" max="1" width="45.73046875" style="3" bestFit="1" customWidth="1"/>
    <col min="2" max="2" width="18.796875" style="3" bestFit="1" customWidth="1"/>
    <col min="3" max="3" width="24.59765625" style="3" customWidth="1"/>
    <col min="4" max="4" width="56.06640625" style="3" bestFit="1" customWidth="1"/>
    <col min="5" max="16384" width="9.06640625" style="3"/>
  </cols>
  <sheetData>
    <row r="1" spans="1:8" ht="44" customHeight="1" x14ac:dyDescent="0.85">
      <c r="A1" s="42" t="s">
        <v>62</v>
      </c>
      <c r="B1" s="2"/>
      <c r="C1" s="2"/>
      <c r="D1" s="2"/>
      <c r="E1" s="2"/>
      <c r="F1" s="2"/>
      <c r="G1" s="2"/>
      <c r="H1" s="2"/>
    </row>
    <row r="2" spans="1:8" x14ac:dyDescent="0.6">
      <c r="A2" s="43" t="s">
        <v>63</v>
      </c>
      <c r="B2" s="5"/>
      <c r="C2" s="5"/>
      <c r="D2" s="5"/>
      <c r="E2" s="5"/>
      <c r="F2" s="5"/>
      <c r="G2" s="5"/>
      <c r="H2" s="5"/>
    </row>
    <row r="3" spans="1:8" ht="10.050000000000001" customHeight="1" x14ac:dyDescent="0.6"/>
    <row r="4" spans="1:8" ht="28.05" customHeight="1" x14ac:dyDescent="0.6">
      <c r="A4" s="14" t="s">
        <v>64</v>
      </c>
      <c r="B4" s="15"/>
      <c r="C4" s="15"/>
      <c r="D4" s="15"/>
    </row>
    <row r="5" spans="1:8" ht="24" customHeight="1" x14ac:dyDescent="0.6">
      <c r="A5" s="26" t="s">
        <v>65</v>
      </c>
      <c r="B5" s="57">
        <v>1.4999999999999999E-2</v>
      </c>
      <c r="D5" s="27" t="s">
        <v>66</v>
      </c>
    </row>
    <row r="6" spans="1:8" ht="24" customHeight="1" x14ac:dyDescent="0.6">
      <c r="A6" s="26" t="s">
        <v>67</v>
      </c>
      <c r="B6" s="50">
        <v>3</v>
      </c>
      <c r="D6" s="27" t="s">
        <v>68</v>
      </c>
    </row>
    <row r="7" spans="1:8" ht="24" customHeight="1" x14ac:dyDescent="0.6">
      <c r="A7" s="26" t="s">
        <v>69</v>
      </c>
      <c r="B7" s="50">
        <v>6</v>
      </c>
      <c r="D7" s="27" t="s">
        <v>70</v>
      </c>
    </row>
    <row r="8" spans="1:8" ht="24" customHeight="1" x14ac:dyDescent="0.6">
      <c r="A8" s="26" t="s">
        <v>71</v>
      </c>
      <c r="B8" s="58">
        <v>15</v>
      </c>
      <c r="D8" s="27" t="s">
        <v>72</v>
      </c>
    </row>
    <row r="10" spans="1:8" ht="22.05" customHeight="1" x14ac:dyDescent="0.6">
      <c r="A10" s="44" t="s">
        <v>73</v>
      </c>
      <c r="B10" s="44"/>
      <c r="C10" s="32"/>
      <c r="D10" s="44"/>
    </row>
    <row r="11" spans="1:8" ht="20" customHeight="1" x14ac:dyDescent="0.6">
      <c r="A11" s="38" t="s">
        <v>74</v>
      </c>
      <c r="B11" s="51">
        <f>('1.Quan Tri Dong Tien'!B19/30)*B8</f>
        <v>212500000</v>
      </c>
      <c r="C11" s="35" t="s">
        <v>75</v>
      </c>
      <c r="D11" s="33"/>
    </row>
    <row r="12" spans="1:8" ht="20" customHeight="1" x14ac:dyDescent="0.6">
      <c r="A12" s="38" t="s">
        <v>76</v>
      </c>
      <c r="B12" s="51">
        <f>(B6*'1.Quan Tri Dong Tien'!B16)+B11</f>
        <v>332500000</v>
      </c>
      <c r="C12" s="35" t="s">
        <v>77</v>
      </c>
      <c r="D12" s="33"/>
    </row>
    <row r="13" spans="1:8" ht="20" customHeight="1" x14ac:dyDescent="0.6">
      <c r="A13" s="38" t="s">
        <v>78</v>
      </c>
      <c r="B13" s="51">
        <f>B7*'1.Quan Tri Dong Tien'!B28</f>
        <v>113250000</v>
      </c>
      <c r="C13" s="35" t="s">
        <v>79</v>
      </c>
      <c r="D13" s="33"/>
    </row>
    <row r="14" spans="1:8" ht="20" customHeight="1" x14ac:dyDescent="0.6">
      <c r="A14" s="38" t="s">
        <v>80</v>
      </c>
      <c r="B14" s="59">
        <f>B5*'1.Quan Tri Dong Tien'!B19</f>
        <v>6375000</v>
      </c>
      <c r="C14" s="35" t="s">
        <v>81</v>
      </c>
      <c r="D14" s="33"/>
    </row>
    <row r="15" spans="1:8" ht="22.05" customHeight="1" thickBot="1" x14ac:dyDescent="0.65">
      <c r="A15" s="41" t="s">
        <v>82</v>
      </c>
      <c r="B15" s="60" t="str">
        <f>IF(B14&gt;0, "✅ ĐANG TRÍCH LẬP", "🚨 CHƯA CẤU HÌNH")</f>
        <v>✅ ĐANG TRÍCH LẬP</v>
      </c>
      <c r="C15" s="35" t="s">
        <v>83</v>
      </c>
      <c r="D15" s="33"/>
    </row>
    <row r="16" spans="1:8" ht="16.899999999999999" thickTop="1" x14ac:dyDescent="0.6"/>
  </sheetData>
  <mergeCells count="9">
    <mergeCell ref="C13:D13"/>
    <mergeCell ref="C14:D14"/>
    <mergeCell ref="C15:D15"/>
    <mergeCell ref="A1:H1"/>
    <mergeCell ref="A2:H2"/>
    <mergeCell ref="A4:D4"/>
    <mergeCell ref="A10:D10"/>
    <mergeCell ref="C11:D11"/>
    <mergeCell ref="C12:D12"/>
  </mergeCells>
  <conditionalFormatting sqref="B15">
    <cfRule type="cellIs" dxfId="1" priority="1" stopIfTrue="1" operator="equal">
      <formula>"🚨 CHƯA CẤU HÌNH"</formula>
    </cfRule>
    <cfRule type="cellIs" dxfId="0" priority="2" stopIfTrue="1" operator="equal">
      <formula>"✅ ĐANG TRÍCH LẬP"</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74F1D-A7DC-490E-8176-CA63ACA2F63B}">
  <sheetPr>
    <tabColor rgb="FFA855F7"/>
  </sheetPr>
  <dimension ref="A1:H23"/>
  <sheetViews>
    <sheetView workbookViewId="0">
      <selection sqref="A1:H1"/>
    </sheetView>
  </sheetViews>
  <sheetFormatPr defaultRowHeight="16.5" x14ac:dyDescent="0.6"/>
  <cols>
    <col min="1" max="1" width="39.9296875" style="3" bestFit="1" customWidth="1"/>
    <col min="2" max="2" width="24.06640625" style="3" bestFit="1" customWidth="1"/>
    <col min="3" max="3" width="30.06640625" style="3" bestFit="1" customWidth="1"/>
    <col min="4" max="4" width="48.86328125" style="3" bestFit="1" customWidth="1"/>
    <col min="5" max="16384" width="9.06640625" style="3"/>
  </cols>
  <sheetData>
    <row r="1" spans="1:8" ht="44" customHeight="1" x14ac:dyDescent="0.85">
      <c r="A1" s="45" t="s">
        <v>84</v>
      </c>
      <c r="B1" s="2"/>
      <c r="C1" s="2"/>
      <c r="D1" s="2"/>
      <c r="E1" s="2"/>
      <c r="F1" s="2"/>
      <c r="G1" s="2"/>
      <c r="H1" s="2"/>
    </row>
    <row r="2" spans="1:8" x14ac:dyDescent="0.6">
      <c r="A2" s="46" t="s">
        <v>85</v>
      </c>
      <c r="B2" s="5"/>
      <c r="C2" s="5"/>
      <c r="D2" s="5"/>
      <c r="E2" s="5"/>
      <c r="F2" s="5"/>
      <c r="G2" s="5"/>
      <c r="H2" s="5"/>
    </row>
    <row r="3" spans="1:8" ht="10.050000000000001" customHeight="1" x14ac:dyDescent="0.6"/>
    <row r="4" spans="1:8" ht="28.05" customHeight="1" x14ac:dyDescent="0.6">
      <c r="A4" s="14" t="s">
        <v>86</v>
      </c>
      <c r="B4" s="15"/>
      <c r="C4" s="15"/>
      <c r="D4" s="15"/>
    </row>
    <row r="5" spans="1:8" ht="24" customHeight="1" x14ac:dyDescent="0.6">
      <c r="A5" s="26" t="s">
        <v>87</v>
      </c>
      <c r="B5" s="50">
        <v>20000000</v>
      </c>
      <c r="D5" s="27" t="s">
        <v>88</v>
      </c>
    </row>
    <row r="6" spans="1:8" ht="24" customHeight="1" x14ac:dyDescent="0.6">
      <c r="A6" s="26" t="s">
        <v>89</v>
      </c>
      <c r="B6" s="57">
        <v>0.12</v>
      </c>
      <c r="D6" s="27" t="s">
        <v>90</v>
      </c>
    </row>
    <row r="7" spans="1:8" ht="24" customHeight="1" x14ac:dyDescent="0.6">
      <c r="A7" s="26" t="s">
        <v>91</v>
      </c>
      <c r="B7" s="58">
        <v>3</v>
      </c>
      <c r="D7" s="27" t="s">
        <v>92</v>
      </c>
    </row>
    <row r="9" spans="1:8" ht="28.05" customHeight="1" x14ac:dyDescent="0.6">
      <c r="A9" s="14" t="s">
        <v>93</v>
      </c>
      <c r="B9" s="15"/>
      <c r="C9" s="15"/>
      <c r="D9" s="15"/>
    </row>
    <row r="10" spans="1:8" ht="22.05" customHeight="1" x14ac:dyDescent="0.6">
      <c r="A10" s="30" t="s">
        <v>94</v>
      </c>
      <c r="B10" s="31" t="s">
        <v>95</v>
      </c>
      <c r="C10" s="31" t="s">
        <v>96</v>
      </c>
      <c r="D10" s="31" t="s">
        <v>97</v>
      </c>
    </row>
    <row r="11" spans="1:8" ht="20" customHeight="1" x14ac:dyDescent="0.6">
      <c r="A11" s="34">
        <v>1</v>
      </c>
      <c r="B11" s="61">
        <f>IF(A11&lt;=B7, 0, FV(B6/12, (A11-B7)*12, -B5, 0))</f>
        <v>0</v>
      </c>
      <c r="C11" s="61">
        <f>FV(B6/12, A11*12, -B5, 0)</f>
        <v>253650060.26393953</v>
      </c>
      <c r="D11" s="62">
        <f>C11-B11</f>
        <v>253650060.26393953</v>
      </c>
    </row>
    <row r="12" spans="1:8" ht="20" customHeight="1" x14ac:dyDescent="0.6">
      <c r="A12" s="34">
        <v>2</v>
      </c>
      <c r="B12" s="61">
        <f>IF(A12&lt;=B7, 0, FV(B6/12, (A12-B7)*12, -B5, 0))</f>
        <v>0</v>
      </c>
      <c r="C12" s="61">
        <f>FV(B6/12, A12*12, -B5, 0)</f>
        <v>539469297.0638299</v>
      </c>
      <c r="D12" s="62">
        <f>C12-B12</f>
        <v>539469297.0638299</v>
      </c>
    </row>
    <row r="13" spans="1:8" ht="20" customHeight="1" x14ac:dyDescent="0.6">
      <c r="A13" s="34">
        <v>3</v>
      </c>
      <c r="B13" s="61">
        <f>IF(A13&lt;=B7, 0, FV(B6/12, (A13-B7)*12, -B5, 0))</f>
        <v>0</v>
      </c>
      <c r="C13" s="61">
        <f>FV(B6/12, A13*12, -B5, 0)</f>
        <v>861537567.18316197</v>
      </c>
      <c r="D13" s="62">
        <f>C13-B13</f>
        <v>861537567.18316197</v>
      </c>
    </row>
    <row r="14" spans="1:8" ht="20" customHeight="1" x14ac:dyDescent="0.6">
      <c r="A14" s="34">
        <v>4</v>
      </c>
      <c r="B14" s="61">
        <f>IF(A14&lt;=B7, 0, FV(B6/12, (A14-B7)*12, -B5, 0))</f>
        <v>253650060.26393953</v>
      </c>
      <c r="C14" s="61">
        <f>FV(B6/12, A14*12, -B5, 0)</f>
        <v>1224452155.3649306</v>
      </c>
      <c r="D14" s="62">
        <f>C14-B14</f>
        <v>970802095.10099113</v>
      </c>
    </row>
    <row r="15" spans="1:8" ht="20" customHeight="1" x14ac:dyDescent="0.6">
      <c r="A15" s="34">
        <v>5</v>
      </c>
      <c r="B15" s="61">
        <f>IF(A15&lt;=B7, 0, FV(B6/12, (A15-B7)*12, -B5, 0))</f>
        <v>539469297.0638299</v>
      </c>
      <c r="C15" s="61">
        <f>FV(B6/12, A15*12, -B5, 0)</f>
        <v>1633393397.1281826</v>
      </c>
      <c r="D15" s="62">
        <f>C15-B15</f>
        <v>1093924100.0643528</v>
      </c>
    </row>
    <row r="16" spans="1:8" ht="20" customHeight="1" x14ac:dyDescent="0.6">
      <c r="A16" s="34">
        <v>6</v>
      </c>
      <c r="B16" s="61">
        <f>IF(A16&lt;=B7, 0, FV(B6/12, (A16-B7)*12, -B5, 0))</f>
        <v>861537567.18316197</v>
      </c>
      <c r="C16" s="61">
        <f>FV(B6/12, A16*12, -B5, 0)</f>
        <v>2094198624.2002654</v>
      </c>
      <c r="D16" s="62">
        <f>C16-B16</f>
        <v>1232661057.0171034</v>
      </c>
    </row>
    <row r="17" spans="1:4" ht="20" customHeight="1" x14ac:dyDescent="0.6">
      <c r="A17" s="34">
        <v>7</v>
      </c>
      <c r="B17" s="61">
        <f>IF(A17&lt;=B7, 0, FV(B6/12, (A17-B7)*12, -B5, 0))</f>
        <v>1224452155.3649306</v>
      </c>
      <c r="C17" s="61">
        <f>FV(B6/12, A17*12, -B5, 0)</f>
        <v>2613445488.0807333</v>
      </c>
      <c r="D17" s="62">
        <f>C17-B17</f>
        <v>1388993332.7158027</v>
      </c>
    </row>
    <row r="18" spans="1:4" ht="20" customHeight="1" x14ac:dyDescent="0.6">
      <c r="A18" s="34">
        <v>8</v>
      </c>
      <c r="B18" s="61">
        <f>IF(A18&lt;=B7, 0, FV(B6/12, (A18-B7)*12, -B5, 0))</f>
        <v>1633393397.1281826</v>
      </c>
      <c r="C18" s="61">
        <f>FV(B6/12, A18*12, -B5, 0)</f>
        <v>3198545851.1187725</v>
      </c>
      <c r="D18" s="62">
        <f>C18-B18</f>
        <v>1565152453.9905899</v>
      </c>
    </row>
    <row r="19" spans="1:4" ht="20" customHeight="1" x14ac:dyDescent="0.6">
      <c r="A19" s="34">
        <v>9</v>
      </c>
      <c r="B19" s="61">
        <f>IF(A19&lt;=B7, 0, FV(B6/12, (A19-B7)*12, -B5, 0))</f>
        <v>2094198624.2002654</v>
      </c>
      <c r="C19" s="61">
        <f>FV(B6/12, A19*12, -B5, 0)</f>
        <v>3857851585.3293381</v>
      </c>
      <c r="D19" s="62">
        <f>C19-B19</f>
        <v>1763652961.1290727</v>
      </c>
    </row>
    <row r="20" spans="1:4" ht="20" customHeight="1" x14ac:dyDescent="0.6">
      <c r="A20" s="34">
        <v>10</v>
      </c>
      <c r="B20" s="61">
        <f>IF(A20&lt;=B7, 0, FV(B6/12, (A20-B7)*12, -B5, 0))</f>
        <v>2613445488.0807333</v>
      </c>
      <c r="C20" s="61">
        <f>FV(B6/12, A20*12, -B5, 0)</f>
        <v>4600773789.1473398</v>
      </c>
      <c r="D20" s="62">
        <f>C20-B20</f>
        <v>1987328301.0666065</v>
      </c>
    </row>
    <row r="21" spans="1:4" ht="20" customHeight="1" x14ac:dyDescent="0.6">
      <c r="A21" s="34">
        <v>15</v>
      </c>
      <c r="B21" s="61">
        <f>IF(A21&lt;=B7, 0, FV(B6/12, (A21-B7)*12, -B5, 0))</f>
        <v>6381231187.2016726</v>
      </c>
      <c r="C21" s="61">
        <f>FV(B6/12, A21*12, -B5, 0)</f>
        <v>9991603950.7123585</v>
      </c>
      <c r="D21" s="62">
        <f>C21-B21</f>
        <v>3610372763.5106859</v>
      </c>
    </row>
    <row r="22" spans="1:4" ht="20" customHeight="1" thickBot="1" x14ac:dyDescent="0.65">
      <c r="A22" s="47">
        <v>20</v>
      </c>
      <c r="B22" s="63">
        <f>IF(A22&lt;=B7, 0, FV(B6/12, (A22-B7)*12, -B5, 0))</f>
        <v>13226155027.691677</v>
      </c>
      <c r="C22" s="63">
        <f>FV(B6/12, A22*12, -B5, 0)</f>
        <v>19785107307.747261</v>
      </c>
      <c r="D22" s="64">
        <f>C22-B22</f>
        <v>6558952280.055584</v>
      </c>
    </row>
    <row r="23" spans="1:4" ht="16.899999999999999" thickTop="1" x14ac:dyDescent="0.6"/>
  </sheetData>
  <mergeCells count="4">
    <mergeCell ref="A1:H1"/>
    <mergeCell ref="A2:H2"/>
    <mergeCell ref="A4:D4"/>
    <mergeCell ref="A9:D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0602-C06E-4033-A778-148F793716CB}">
  <sheetPr>
    <tabColor rgb="FF0A0F1D"/>
  </sheetPr>
  <dimension ref="A1:H14"/>
  <sheetViews>
    <sheetView workbookViewId="0">
      <selection sqref="A1:H1"/>
    </sheetView>
  </sheetViews>
  <sheetFormatPr defaultRowHeight="16.5" x14ac:dyDescent="0.6"/>
  <cols>
    <col min="1" max="1" width="39.1328125" style="3" bestFit="1" customWidth="1"/>
    <col min="2" max="2" width="23.53125" style="3" bestFit="1" customWidth="1"/>
    <col min="3" max="3" width="27.1328125" style="3" bestFit="1" customWidth="1"/>
    <col min="4" max="4" width="57.73046875" style="3" bestFit="1" customWidth="1"/>
    <col min="5" max="16384" width="9.06640625" style="3"/>
  </cols>
  <sheetData>
    <row r="1" spans="1:8" ht="44" customHeight="1" x14ac:dyDescent="0.85">
      <c r="A1" s="1" t="s">
        <v>98</v>
      </c>
      <c r="B1" s="2"/>
      <c r="C1" s="2"/>
      <c r="D1" s="2"/>
      <c r="E1" s="2"/>
      <c r="F1" s="2"/>
      <c r="G1" s="2"/>
      <c r="H1" s="2"/>
    </row>
    <row r="2" spans="1:8" x14ac:dyDescent="0.6">
      <c r="A2" s="4" t="s">
        <v>99</v>
      </c>
      <c r="B2" s="5"/>
      <c r="C2" s="5"/>
      <c r="D2" s="5"/>
      <c r="E2" s="5"/>
      <c r="F2" s="5"/>
      <c r="G2" s="5"/>
      <c r="H2" s="5"/>
    </row>
    <row r="3" spans="1:8" ht="10.050000000000001" customHeight="1" x14ac:dyDescent="0.6"/>
    <row r="4" spans="1:8" ht="28.05" customHeight="1" x14ac:dyDescent="0.6">
      <c r="A4" s="14" t="s">
        <v>100</v>
      </c>
      <c r="B4" s="15"/>
      <c r="C4" s="15"/>
      <c r="D4" s="15"/>
    </row>
    <row r="5" spans="1:8" ht="24" customHeight="1" x14ac:dyDescent="0.6">
      <c r="A5" s="26" t="s">
        <v>101</v>
      </c>
      <c r="B5" s="65">
        <f>'3.Tich San Ngoai San'!B5</f>
        <v>20000000</v>
      </c>
      <c r="D5" s="27" t="s">
        <v>102</v>
      </c>
    </row>
    <row r="6" spans="1:8" ht="24" customHeight="1" x14ac:dyDescent="0.6">
      <c r="A6" s="26" t="s">
        <v>103</v>
      </c>
      <c r="B6" s="66">
        <f>'3.Tich San Ngoai San'!B6</f>
        <v>0.12</v>
      </c>
      <c r="D6" s="27" t="s">
        <v>102</v>
      </c>
    </row>
    <row r="7" spans="1:8" ht="24" customHeight="1" x14ac:dyDescent="0.6">
      <c r="A7" s="26" t="s">
        <v>104</v>
      </c>
      <c r="B7" s="50">
        <v>25000000</v>
      </c>
      <c r="D7" s="27" t="s">
        <v>105</v>
      </c>
    </row>
    <row r="8" spans="1:8" ht="24" customHeight="1" x14ac:dyDescent="0.6">
      <c r="A8" s="26" t="s">
        <v>106</v>
      </c>
      <c r="B8" s="67">
        <v>0.04</v>
      </c>
      <c r="D8" s="27" t="s">
        <v>107</v>
      </c>
    </row>
    <row r="10" spans="1:8" ht="28.05" customHeight="1" x14ac:dyDescent="0.6">
      <c r="A10" s="14" t="s">
        <v>108</v>
      </c>
      <c r="B10" s="15"/>
      <c r="C10" s="15"/>
      <c r="D10" s="15"/>
    </row>
    <row r="11" spans="1:8" ht="22.05" customHeight="1" x14ac:dyDescent="0.6">
      <c r="A11" s="30" t="s">
        <v>109</v>
      </c>
      <c r="B11" s="31" t="s">
        <v>110</v>
      </c>
      <c r="C11" s="31" t="s">
        <v>111</v>
      </c>
      <c r="D11" s="48" t="s">
        <v>112</v>
      </c>
    </row>
    <row r="12" spans="1:8" ht="22.05" customHeight="1" x14ac:dyDescent="0.6">
      <c r="A12" s="38" t="s">
        <v>113</v>
      </c>
      <c r="B12" s="68">
        <f>B7*12/B8</f>
        <v>7500000000</v>
      </c>
      <c r="C12" s="69">
        <f>IFERROR(NPER(B6/12, -B5, 0, B12)/12, "N/A")</f>
        <v>13.049353509272601</v>
      </c>
      <c r="D12" s="49" t="s">
        <v>114</v>
      </c>
    </row>
    <row r="13" spans="1:8" ht="22.05" customHeight="1" thickBot="1" x14ac:dyDescent="0.65">
      <c r="A13" s="38" t="s">
        <v>115</v>
      </c>
      <c r="B13" s="70">
        <f>B7*1.5*12/B8</f>
        <v>11250000000</v>
      </c>
      <c r="C13" s="71">
        <f>IFERROR(NPER(B6/12, -B5, 0, B13)/12, "N/A")</f>
        <v>15.835741207793248</v>
      </c>
      <c r="D13" s="49" t="s">
        <v>116</v>
      </c>
    </row>
    <row r="14" spans="1:8" ht="16.899999999999999" thickTop="1" x14ac:dyDescent="0.6"/>
  </sheetData>
  <mergeCells count="4">
    <mergeCell ref="A1:H1"/>
    <mergeCell ref="A2:H2"/>
    <mergeCell ref="A4:D4"/>
    <mergeCell ref="A10: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0.Huong Dan</vt:lpstr>
      <vt:lpstr>1.Quan Tri Dong Tien</vt:lpstr>
      <vt:lpstr>2.Du Phong &amp; Thue</vt:lpstr>
      <vt:lpstr>3.Tich San Ngoai San</vt:lpstr>
      <vt:lpstr>4.Lo Trinh FIRE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Surface</dc:creator>
  <cp:lastModifiedBy>Surface</cp:lastModifiedBy>
  <dcterms:created xsi:type="dcterms:W3CDTF">2026-05-25T23:52:30Z</dcterms:created>
  <dcterms:modified xsi:type="dcterms:W3CDTF">2026-05-25T23:52:34Z</dcterms:modified>
</cp:coreProperties>
</file>